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5" windowWidth="11715" windowHeight="7080"/>
  </bookViews>
  <sheets>
    <sheet name="Instructions" sheetId="1" r:id="rId1"/>
    <sheet name="P-x-y fit P" sheetId="2" r:id="rId2"/>
    <sheet name="P-x-y Plot" sheetId="3" r:id="rId3"/>
    <sheet name="T-x-y fit P" sheetId="4" r:id="rId4"/>
    <sheet name="T-x-y Calc T" sheetId="5" r:id="rId5"/>
    <sheet name="T-x-y Plot" sheetId="6" r:id="rId6"/>
    <sheet name="revisions" sheetId="7" r:id="rId7"/>
  </sheets>
  <definedNames>
    <definedName name="_A">'P-x-y fit P'!$H$16:$H$17</definedName>
    <definedName name="_A1" localSheetId="4">'T-x-y Calc T'!$H$19</definedName>
    <definedName name="_A1" localSheetId="3">'T-x-y fit P'!$H$17</definedName>
    <definedName name="_A12" localSheetId="4">'T-x-y Calc T'!$D$20</definedName>
    <definedName name="_A12" localSheetId="3">'T-x-y fit P'!$D$18</definedName>
    <definedName name="_A12">'P-x-y fit P'!$D$17</definedName>
    <definedName name="_A2" localSheetId="4">'T-x-y Calc T'!$H$20</definedName>
    <definedName name="_A2" localSheetId="3">'T-x-y fit P'!$H$18</definedName>
    <definedName name="_A21" localSheetId="4">'T-x-y Calc T'!$E$20</definedName>
    <definedName name="_A21" localSheetId="3">'T-x-y fit P'!$E$18</definedName>
    <definedName name="_A21">'P-x-y fit P'!$E$17</definedName>
    <definedName name="_B">'P-x-y fit P'!$I$16:$I$17</definedName>
    <definedName name="_B1" localSheetId="4">'T-x-y Calc T'!$I$19</definedName>
    <definedName name="_B1" localSheetId="3">'T-x-y fit P'!$I$17</definedName>
    <definedName name="_B2" localSheetId="4">'T-x-y Calc T'!$I$20</definedName>
    <definedName name="_B2" localSheetId="3">'T-x-y fit P'!$I$18</definedName>
    <definedName name="_C">'P-x-y fit P'!$J$16:$J$17</definedName>
    <definedName name="_C1" localSheetId="4">'T-x-y Calc T'!$J$19</definedName>
    <definedName name="_C1" localSheetId="3">'T-x-y fit P'!$J$17</definedName>
    <definedName name="_C2" localSheetId="4">'T-x-y Calc T'!$J$20</definedName>
    <definedName name="_C2" localSheetId="3">'T-x-y fit P'!$J$18</definedName>
    <definedName name="_g1" localSheetId="4">'T-x-y Calc T'!$C$23:$C$214</definedName>
    <definedName name="_g1" localSheetId="3">'T-x-y fit P'!$C$21:$C$212</definedName>
    <definedName name="_g1">'P-x-y fit P'!$C$20:$C$211</definedName>
    <definedName name="_g2" localSheetId="4">'T-x-y Calc T'!$D$23:$D$214</definedName>
    <definedName name="_g2" localSheetId="3">'T-x-y fit P'!$D$21:$D$212</definedName>
    <definedName name="_g2">'P-x-y fit P'!$D$20:$D$211</definedName>
    <definedName name="_Pc" localSheetId="4">'T-x-y Calc T'!$N$23:$N$214</definedName>
    <definedName name="_Pc" localSheetId="3">'T-x-y fit P'!$L$21:$L$212</definedName>
    <definedName name="_Pc">'P-x-y fit P'!$J$20:$J$211</definedName>
    <definedName name="_Per" localSheetId="3">'T-x-y fit P'!$M$21:$M$212</definedName>
    <definedName name="_Per">'P-x-y fit P'!$K$20:$K$211</definedName>
    <definedName name="_Pex">'P-x-y fit P'!$I$20:$I$211</definedName>
    <definedName name="_T" localSheetId="4">'T-x-y Calc T'!$I$23:$I$214</definedName>
    <definedName name="_T" localSheetId="3">'T-x-y fit P'!$I$21:$I$212</definedName>
    <definedName name="_T">'P-x-y fit P'!$F$17</definedName>
    <definedName name="_Tcalc">'T-x-y Calc T'!$J$23:$J$214</definedName>
    <definedName name="_x1" localSheetId="4">'T-x-y Calc T'!$A$23:$A$214</definedName>
    <definedName name="_x1" localSheetId="3">'T-x-y fit P'!$A$21:$A$212</definedName>
    <definedName name="_x1">'P-x-y fit P'!$A$20:$A$211</definedName>
    <definedName name="_x2" localSheetId="4">'T-x-y Calc T'!$B$23:$B$214</definedName>
    <definedName name="_x2" localSheetId="3">'T-x-y fit P'!$B$21:$B$212</definedName>
    <definedName name="_x2">'P-x-y fit P'!$B$20:$B$211</definedName>
    <definedName name="_y1c" localSheetId="3">'T-x-y fit P'!$G$21:$G$212</definedName>
    <definedName name="_y1c">'P-x-y fit P'!$G$20:$G$211</definedName>
    <definedName name="_y2c" localSheetId="3">'T-x-y fit P'!$H$21:$H$212</definedName>
    <definedName name="_y2c">'P-x-y fit P'!$H$20:$H$211</definedName>
    <definedName name="P1s" localSheetId="4">'T-x-y Calc T'!$L$23:$L$214</definedName>
    <definedName name="P1s" localSheetId="3">'T-x-y fit P'!$J$21:$J$212</definedName>
    <definedName name="P1s">'P-x-y fit P'!$M$16</definedName>
    <definedName name="P2s" localSheetId="4">'T-x-y Calc T'!$M$23:$M$214</definedName>
    <definedName name="P2s" localSheetId="3">'T-x-y fit P'!$K$21:$K$212</definedName>
    <definedName name="P2s">'P-x-y fit P'!$M$17</definedName>
    <definedName name="solver_adj" localSheetId="1" hidden="1">'P-x-y fit P'!$D$17:$E$17</definedName>
    <definedName name="solver_adj" localSheetId="4" hidden="1">'T-x-y Calc T'!$K$23:$K$48</definedName>
    <definedName name="solver_adj" localSheetId="3" hidden="1">'T-x-y fit P'!$D$18:$E$18</definedName>
    <definedName name="solver_cvg" localSheetId="1" hidden="1">0.0001</definedName>
    <definedName name="solver_cvg" localSheetId="4" hidden="1">0.0001</definedName>
    <definedName name="solver_cvg" localSheetId="3" hidden="1">0.0001</definedName>
    <definedName name="solver_drv" localSheetId="1" hidden="1">1</definedName>
    <definedName name="solver_drv" localSheetId="4" hidden="1">1</definedName>
    <definedName name="solver_drv" localSheetId="3" hidden="1">1</definedName>
    <definedName name="solver_eng" localSheetId="1" hidden="1">1</definedName>
    <definedName name="solver_eng" localSheetId="4" hidden="1">1</definedName>
    <definedName name="solver_eng" localSheetId="3" hidden="1">1</definedName>
    <definedName name="solver_est" localSheetId="1" hidden="1">1</definedName>
    <definedName name="solver_est" localSheetId="4" hidden="1">1</definedName>
    <definedName name="solver_est" localSheetId="3" hidden="1">1</definedName>
    <definedName name="solver_itr" localSheetId="1" hidden="1">100</definedName>
    <definedName name="solver_itr" localSheetId="4" hidden="1">100</definedName>
    <definedName name="solver_itr" localSheetId="3" hidden="1">100</definedName>
    <definedName name="solver_lin" localSheetId="1" hidden="1">2</definedName>
    <definedName name="solver_lin" localSheetId="4" hidden="1">2</definedName>
    <definedName name="solver_lin" localSheetId="3" hidden="1">2</definedName>
    <definedName name="solver_mip" localSheetId="1" hidden="1">2147483647</definedName>
    <definedName name="solver_mip" localSheetId="4" hidden="1">2147483647</definedName>
    <definedName name="solver_mip" localSheetId="3" hidden="1">2147483647</definedName>
    <definedName name="solver_mni" localSheetId="1" hidden="1">30</definedName>
    <definedName name="solver_mni" localSheetId="4" hidden="1">30</definedName>
    <definedName name="solver_mni" localSheetId="3" hidden="1">30</definedName>
    <definedName name="solver_mrt" localSheetId="1" hidden="1">0.075</definedName>
    <definedName name="solver_mrt" localSheetId="4" hidden="1">0.075</definedName>
    <definedName name="solver_mrt" localSheetId="3" hidden="1">0.075</definedName>
    <definedName name="solver_msl" localSheetId="1" hidden="1">2</definedName>
    <definedName name="solver_msl" localSheetId="4" hidden="1">2</definedName>
    <definedName name="solver_msl" localSheetId="3" hidden="1">2</definedName>
    <definedName name="solver_neg" localSheetId="1" hidden="1">2</definedName>
    <definedName name="solver_neg" localSheetId="4" hidden="1">2</definedName>
    <definedName name="solver_neg" localSheetId="3" hidden="1">2</definedName>
    <definedName name="solver_nod" localSheetId="1" hidden="1">2147483647</definedName>
    <definedName name="solver_nod" localSheetId="4" hidden="1">2147483647</definedName>
    <definedName name="solver_nod" localSheetId="3" hidden="1">2147483647</definedName>
    <definedName name="solver_num" localSheetId="1" hidden="1">0</definedName>
    <definedName name="solver_num" localSheetId="4" hidden="1">0</definedName>
    <definedName name="solver_num" localSheetId="3" hidden="1">0</definedName>
    <definedName name="solver_nwt" localSheetId="1" hidden="1">1</definedName>
    <definedName name="solver_nwt" localSheetId="4" hidden="1">1</definedName>
    <definedName name="solver_nwt" localSheetId="3" hidden="1">1</definedName>
    <definedName name="solver_opt" localSheetId="1" hidden="1">'P-x-y fit P'!$M$25</definedName>
    <definedName name="solver_opt" localSheetId="4" hidden="1">'T-x-y Calc T'!$K$9</definedName>
    <definedName name="solver_opt" localSheetId="3" hidden="1">'T-x-y fit P'!$L$8</definedName>
    <definedName name="solver_pre" localSheetId="1" hidden="1">0.000001</definedName>
    <definedName name="solver_pre" localSheetId="4" hidden="1">0.000001</definedName>
    <definedName name="solver_pre" localSheetId="3" hidden="1">0.000001</definedName>
    <definedName name="solver_rbv" localSheetId="1" hidden="1">1</definedName>
    <definedName name="solver_rbv" localSheetId="4" hidden="1">1</definedName>
    <definedName name="solver_rbv" localSheetId="3" hidden="1">1</definedName>
    <definedName name="solver_rlx" localSheetId="1" hidden="1">1</definedName>
    <definedName name="solver_rlx" localSheetId="4" hidden="1">1</definedName>
    <definedName name="solver_rlx" localSheetId="3" hidden="1">1</definedName>
    <definedName name="solver_rsd" localSheetId="1" hidden="1">0</definedName>
    <definedName name="solver_rsd" localSheetId="4" hidden="1">0</definedName>
    <definedName name="solver_rsd" localSheetId="3" hidden="1">0</definedName>
    <definedName name="solver_scl" localSheetId="1" hidden="1">1</definedName>
    <definedName name="solver_scl" localSheetId="4" hidden="1">1</definedName>
    <definedName name="solver_scl" localSheetId="3" hidden="1">1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ssz" localSheetId="1" hidden="1">100</definedName>
    <definedName name="solver_ssz" localSheetId="4" hidden="1">100</definedName>
    <definedName name="solver_ssz" localSheetId="3" hidden="1">100</definedName>
    <definedName name="solver_tim" localSheetId="1" hidden="1">100</definedName>
    <definedName name="solver_tim" localSheetId="4" hidden="1">100</definedName>
    <definedName name="solver_tim" localSheetId="3" hidden="1">100</definedName>
    <definedName name="solver_tmp" localSheetId="4" hidden="1">'T-x-y Calc T'!$K$23:$K$48</definedName>
    <definedName name="solver_tol" localSheetId="1" hidden="1">0.05</definedName>
    <definedName name="solver_tol" localSheetId="4" hidden="1">0.05</definedName>
    <definedName name="solver_tol" localSheetId="3" hidden="1">0.05</definedName>
    <definedName name="solver_typ" localSheetId="1" hidden="1">2</definedName>
    <definedName name="solver_typ" localSheetId="4" hidden="1">2</definedName>
    <definedName name="solver_typ" localSheetId="3" hidden="1">2</definedName>
    <definedName name="solver_val" localSheetId="1" hidden="1">0</definedName>
    <definedName name="solver_val" localSheetId="4" hidden="1">0</definedName>
    <definedName name="solver_val" localSheetId="3" hidden="1">0</definedName>
    <definedName name="solver_ver" localSheetId="1" hidden="1">3</definedName>
    <definedName name="solver_ver" localSheetId="4" hidden="1">3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K16" i="2" l="1"/>
  <c r="M16" i="2"/>
  <c r="K17" i="2"/>
  <c r="M17" i="2"/>
  <c r="B20" i="2"/>
  <c r="C20" i="2" s="1"/>
  <c r="F20" i="2"/>
  <c r="B21" i="2"/>
  <c r="C21" i="2" s="1"/>
  <c r="D21" i="2"/>
  <c r="F21" i="2"/>
  <c r="B22" i="2"/>
  <c r="C22" i="2" s="1"/>
  <c r="J22" i="2" s="1"/>
  <c r="K22" i="2" s="1"/>
  <c r="D22" i="2"/>
  <c r="F22" i="2"/>
  <c r="B23" i="2"/>
  <c r="C23" i="2" s="1"/>
  <c r="D23" i="2"/>
  <c r="J23" i="2" s="1"/>
  <c r="K23" i="2" s="1"/>
  <c r="F23" i="2"/>
  <c r="B24" i="2"/>
  <c r="C24" i="2" s="1"/>
  <c r="D24" i="2"/>
  <c r="J24" i="2" s="1"/>
  <c r="F24" i="2"/>
  <c r="B25" i="2"/>
  <c r="C25" i="2" s="1"/>
  <c r="D25" i="2"/>
  <c r="F25" i="2"/>
  <c r="B26" i="2"/>
  <c r="C26" i="2" s="1"/>
  <c r="J26" i="2" s="1"/>
  <c r="K26" i="2" s="1"/>
  <c r="D26" i="2"/>
  <c r="F26" i="2"/>
  <c r="B27" i="2"/>
  <c r="F27" i="2"/>
  <c r="B28" i="2"/>
  <c r="C28" i="2" s="1"/>
  <c r="D28" i="2"/>
  <c r="F28" i="2"/>
  <c r="B29" i="2"/>
  <c r="C29" i="2" s="1"/>
  <c r="D29" i="2"/>
  <c r="F29" i="2"/>
  <c r="B30" i="2"/>
  <c r="C30" i="2" s="1"/>
  <c r="D30" i="2"/>
  <c r="F30" i="2"/>
  <c r="B31" i="2"/>
  <c r="F31" i="2"/>
  <c r="B32" i="2"/>
  <c r="C32" i="2" s="1"/>
  <c r="F32" i="2"/>
  <c r="B33" i="2"/>
  <c r="C33" i="2" s="1"/>
  <c r="D33" i="2"/>
  <c r="F33" i="2"/>
  <c r="B34" i="2"/>
  <c r="C34" i="2" s="1"/>
  <c r="D34" i="2"/>
  <c r="F34" i="2"/>
  <c r="B35" i="2"/>
  <c r="F35" i="2"/>
  <c r="B36" i="2"/>
  <c r="C36" i="2" s="1"/>
  <c r="D36" i="2"/>
  <c r="F36" i="2"/>
  <c r="B37" i="2"/>
  <c r="C37" i="2" s="1"/>
  <c r="D37" i="2"/>
  <c r="F37" i="2"/>
  <c r="A19" i="5"/>
  <c r="H19" i="5"/>
  <c r="I19" i="5"/>
  <c r="J19" i="5"/>
  <c r="A20" i="5"/>
  <c r="D20" i="5"/>
  <c r="D34" i="5" s="1"/>
  <c r="E20" i="5"/>
  <c r="F20" i="5"/>
  <c r="H20" i="5"/>
  <c r="I20" i="5"/>
  <c r="J20" i="5"/>
  <c r="A23" i="5"/>
  <c r="B23" i="5" s="1"/>
  <c r="E23" i="5"/>
  <c r="I23" i="5"/>
  <c r="J23" i="5"/>
  <c r="A24" i="5"/>
  <c r="B24" i="5"/>
  <c r="E24" i="5"/>
  <c r="I24" i="5"/>
  <c r="J24" i="5"/>
  <c r="L24" i="5" s="1"/>
  <c r="A25" i="5"/>
  <c r="B25" i="5"/>
  <c r="E25" i="5"/>
  <c r="I25" i="5"/>
  <c r="J25" i="5"/>
  <c r="A26" i="5"/>
  <c r="B26" i="5" s="1"/>
  <c r="E26" i="5"/>
  <c r="I26" i="5"/>
  <c r="J26" i="5"/>
  <c r="A27" i="5"/>
  <c r="B27" i="5" s="1"/>
  <c r="E27" i="5"/>
  <c r="I27" i="5"/>
  <c r="J27" i="5"/>
  <c r="A28" i="5"/>
  <c r="B28" i="5"/>
  <c r="E28" i="5"/>
  <c r="I28" i="5"/>
  <c r="J28" i="5"/>
  <c r="L28" i="5" s="1"/>
  <c r="M28" i="5"/>
  <c r="A29" i="5"/>
  <c r="B29" i="5"/>
  <c r="E29" i="5"/>
  <c r="I29" i="5"/>
  <c r="J29" i="5"/>
  <c r="M29" i="5" s="1"/>
  <c r="A30" i="5"/>
  <c r="B30" i="5" s="1"/>
  <c r="E30" i="5"/>
  <c r="I30" i="5"/>
  <c r="J30" i="5"/>
  <c r="A31" i="5"/>
  <c r="B31" i="5" s="1"/>
  <c r="E31" i="5"/>
  <c r="I31" i="5"/>
  <c r="J31" i="5"/>
  <c r="M31" i="5" s="1"/>
  <c r="A32" i="5"/>
  <c r="B32" i="5"/>
  <c r="E32" i="5"/>
  <c r="I32" i="5"/>
  <c r="J32" i="5"/>
  <c r="A33" i="5"/>
  <c r="B33" i="5"/>
  <c r="E33" i="5"/>
  <c r="I33" i="5"/>
  <c r="J33" i="5"/>
  <c r="M33" i="5" s="1"/>
  <c r="A34" i="5"/>
  <c r="B34" i="5" s="1"/>
  <c r="E34" i="5"/>
  <c r="I34" i="5"/>
  <c r="J34" i="5"/>
  <c r="A35" i="5"/>
  <c r="B35" i="5" s="1"/>
  <c r="E35" i="5"/>
  <c r="I35" i="5"/>
  <c r="J35" i="5"/>
  <c r="M35" i="5" s="1"/>
  <c r="A36" i="5"/>
  <c r="B36" i="5"/>
  <c r="E36" i="5"/>
  <c r="I36" i="5"/>
  <c r="J36" i="5"/>
  <c r="A37" i="5"/>
  <c r="B37" i="5"/>
  <c r="E37" i="5"/>
  <c r="I37" i="5"/>
  <c r="J37" i="5"/>
  <c r="A38" i="5"/>
  <c r="B38" i="5" s="1"/>
  <c r="E38" i="5"/>
  <c r="I38" i="5"/>
  <c r="J38" i="5"/>
  <c r="A39" i="5"/>
  <c r="B39" i="5" s="1"/>
  <c r="E39" i="5"/>
  <c r="I39" i="5"/>
  <c r="J39" i="5"/>
  <c r="A40" i="5"/>
  <c r="B40" i="5"/>
  <c r="E40" i="5"/>
  <c r="I40" i="5"/>
  <c r="J40" i="5"/>
  <c r="L40" i="5" s="1"/>
  <c r="A41" i="5"/>
  <c r="B41" i="5"/>
  <c r="E41" i="5"/>
  <c r="I41" i="5"/>
  <c r="J41" i="5"/>
  <c r="A42" i="5"/>
  <c r="B42" i="5" s="1"/>
  <c r="E42" i="5"/>
  <c r="I42" i="5"/>
  <c r="J42" i="5"/>
  <c r="A43" i="5"/>
  <c r="B43" i="5" s="1"/>
  <c r="E43" i="5"/>
  <c r="I43" i="5"/>
  <c r="J43" i="5"/>
  <c r="A44" i="5"/>
  <c r="B44" i="5"/>
  <c r="E44" i="5"/>
  <c r="I44" i="5"/>
  <c r="J44" i="5"/>
  <c r="A45" i="5"/>
  <c r="B45" i="5"/>
  <c r="E45" i="5"/>
  <c r="I45" i="5"/>
  <c r="J45" i="5"/>
  <c r="A46" i="5"/>
  <c r="B46" i="5" s="1"/>
  <c r="E46" i="5"/>
  <c r="I46" i="5"/>
  <c r="J46" i="5"/>
  <c r="A47" i="5"/>
  <c r="B47" i="5" s="1"/>
  <c r="E47" i="5"/>
  <c r="I47" i="5"/>
  <c r="J47" i="5"/>
  <c r="M47" i="5" s="1"/>
  <c r="A48" i="5"/>
  <c r="B48" i="5"/>
  <c r="E48" i="5"/>
  <c r="I48" i="5"/>
  <c r="J48" i="5"/>
  <c r="A49" i="5"/>
  <c r="E49" i="5"/>
  <c r="F49" i="5"/>
  <c r="I49" i="5"/>
  <c r="J49" i="5"/>
  <c r="O49" i="5" s="1"/>
  <c r="P49" i="5"/>
  <c r="A50" i="5"/>
  <c r="E50" i="5"/>
  <c r="F50" i="5"/>
  <c r="I50" i="5"/>
  <c r="M50" i="5" s="1"/>
  <c r="J50" i="5"/>
  <c r="P50" i="5" s="1"/>
  <c r="O50" i="5"/>
  <c r="A51" i="5"/>
  <c r="E51" i="5"/>
  <c r="F51" i="5"/>
  <c r="I51" i="5"/>
  <c r="M51" i="5" s="1"/>
  <c r="J51" i="5"/>
  <c r="P51" i="5" s="1"/>
  <c r="L51" i="5"/>
  <c r="O51" i="5"/>
  <c r="A52" i="5"/>
  <c r="E52" i="5"/>
  <c r="F52" i="5"/>
  <c r="I52" i="5"/>
  <c r="M52" i="5" s="1"/>
  <c r="J52" i="5"/>
  <c r="A53" i="5"/>
  <c r="E53" i="5"/>
  <c r="F53" i="5"/>
  <c r="I53" i="5"/>
  <c r="M53" i="5" s="1"/>
  <c r="J53" i="5"/>
  <c r="L53" i="5"/>
  <c r="N53" i="5" s="1"/>
  <c r="O53" i="5"/>
  <c r="P53" i="5"/>
  <c r="A54" i="5"/>
  <c r="E54" i="5"/>
  <c r="F54" i="5"/>
  <c r="I54" i="5"/>
  <c r="M54" i="5" s="1"/>
  <c r="J54" i="5"/>
  <c r="O54" i="5"/>
  <c r="P54" i="5"/>
  <c r="A55" i="5"/>
  <c r="E55" i="5"/>
  <c r="F55" i="5"/>
  <c r="I55" i="5"/>
  <c r="M55" i="5" s="1"/>
  <c r="J55" i="5"/>
  <c r="P55" i="5" s="1"/>
  <c r="O55" i="5"/>
  <c r="A56" i="5"/>
  <c r="E56" i="5"/>
  <c r="F56" i="5"/>
  <c r="I56" i="5"/>
  <c r="M56" i="5" s="1"/>
  <c r="J56" i="5"/>
  <c r="O56" i="5" s="1"/>
  <c r="P56" i="5"/>
  <c r="A57" i="5"/>
  <c r="E57" i="5"/>
  <c r="F57" i="5"/>
  <c r="I57" i="5"/>
  <c r="M57" i="5" s="1"/>
  <c r="J57" i="5"/>
  <c r="O57" i="5" s="1"/>
  <c r="P57" i="5"/>
  <c r="A58" i="5"/>
  <c r="E58" i="5"/>
  <c r="F58" i="5"/>
  <c r="I58" i="5"/>
  <c r="M58" i="5" s="1"/>
  <c r="J58" i="5"/>
  <c r="P58" i="5" s="1"/>
  <c r="O58" i="5"/>
  <c r="A59" i="5"/>
  <c r="E59" i="5"/>
  <c r="F59" i="5"/>
  <c r="I59" i="5"/>
  <c r="M59" i="5" s="1"/>
  <c r="J59" i="5"/>
  <c r="P59" i="5" s="1"/>
  <c r="L59" i="5"/>
  <c r="O59" i="5"/>
  <c r="A60" i="5"/>
  <c r="E60" i="5"/>
  <c r="F60" i="5"/>
  <c r="I60" i="5"/>
  <c r="M60" i="5" s="1"/>
  <c r="J60" i="5"/>
  <c r="O60" i="5" s="1"/>
  <c r="P60" i="5"/>
  <c r="A61" i="5"/>
  <c r="E61" i="5"/>
  <c r="F61" i="5"/>
  <c r="I61" i="5"/>
  <c r="M61" i="5" s="1"/>
  <c r="J61" i="5"/>
  <c r="L61" i="5"/>
  <c r="N61" i="5" s="1"/>
  <c r="O61" i="5"/>
  <c r="P61" i="5"/>
  <c r="A62" i="5"/>
  <c r="E62" i="5"/>
  <c r="F62" i="5"/>
  <c r="I62" i="5"/>
  <c r="M62" i="5" s="1"/>
  <c r="J62" i="5"/>
  <c r="O62" i="5"/>
  <c r="P62" i="5"/>
  <c r="A63" i="5"/>
  <c r="E63" i="5"/>
  <c r="F63" i="5"/>
  <c r="I63" i="5"/>
  <c r="M63" i="5" s="1"/>
  <c r="J63" i="5"/>
  <c r="P63" i="5" s="1"/>
  <c r="O63" i="5"/>
  <c r="A64" i="5"/>
  <c r="E64" i="5"/>
  <c r="F64" i="5"/>
  <c r="I64" i="5"/>
  <c r="M64" i="5" s="1"/>
  <c r="J64" i="5"/>
  <c r="A65" i="5"/>
  <c r="E65" i="5"/>
  <c r="F65" i="5"/>
  <c r="I65" i="5"/>
  <c r="M65" i="5" s="1"/>
  <c r="J65" i="5"/>
  <c r="O65" i="5" s="1"/>
  <c r="L65" i="5"/>
  <c r="N65" i="5" s="1"/>
  <c r="P65" i="5"/>
  <c r="A66" i="5"/>
  <c r="E66" i="5"/>
  <c r="F66" i="5"/>
  <c r="I66" i="5"/>
  <c r="M66" i="5" s="1"/>
  <c r="J66" i="5"/>
  <c r="P66" i="5" s="1"/>
  <c r="O66" i="5"/>
  <c r="A67" i="5"/>
  <c r="E67" i="5"/>
  <c r="F67" i="5"/>
  <c r="I67" i="5"/>
  <c r="M67" i="5" s="1"/>
  <c r="J67" i="5"/>
  <c r="L67" i="5"/>
  <c r="A68" i="5"/>
  <c r="E68" i="5"/>
  <c r="F68" i="5"/>
  <c r="I68" i="5"/>
  <c r="M68" i="5" s="1"/>
  <c r="J68" i="5"/>
  <c r="O68" i="5" s="1"/>
  <c r="A69" i="5"/>
  <c r="E69" i="5"/>
  <c r="F69" i="5"/>
  <c r="I69" i="5"/>
  <c r="J69" i="5"/>
  <c r="O69" i="5"/>
  <c r="P69" i="5"/>
  <c r="A70" i="5"/>
  <c r="E70" i="5"/>
  <c r="F70" i="5"/>
  <c r="I70" i="5"/>
  <c r="M70" i="5" s="1"/>
  <c r="J70" i="5"/>
  <c r="O70" i="5"/>
  <c r="P70" i="5"/>
  <c r="A71" i="5"/>
  <c r="E71" i="5"/>
  <c r="F71" i="5"/>
  <c r="I71" i="5"/>
  <c r="M71" i="5" s="1"/>
  <c r="J71" i="5"/>
  <c r="P71" i="5" s="1"/>
  <c r="A72" i="5"/>
  <c r="E72" i="5"/>
  <c r="F72" i="5"/>
  <c r="I72" i="5"/>
  <c r="M72" i="5" s="1"/>
  <c r="J72" i="5"/>
  <c r="O72" i="5" s="1"/>
  <c r="P72" i="5"/>
  <c r="A73" i="5"/>
  <c r="E73" i="5"/>
  <c r="F73" i="5"/>
  <c r="I73" i="5"/>
  <c r="M73" i="5" s="1"/>
  <c r="J73" i="5"/>
  <c r="O73" i="5" s="1"/>
  <c r="P73" i="5"/>
  <c r="A74" i="5"/>
  <c r="E74" i="5"/>
  <c r="F74" i="5"/>
  <c r="I74" i="5"/>
  <c r="M74" i="5" s="1"/>
  <c r="J74" i="5"/>
  <c r="P74" i="5" s="1"/>
  <c r="O74" i="5"/>
  <c r="A75" i="5"/>
  <c r="E75" i="5"/>
  <c r="F75" i="5"/>
  <c r="I75" i="5"/>
  <c r="M75" i="5" s="1"/>
  <c r="J75" i="5"/>
  <c r="P75" i="5" s="1"/>
  <c r="L75" i="5"/>
  <c r="O75" i="5"/>
  <c r="A76" i="5"/>
  <c r="E76" i="5"/>
  <c r="F76" i="5"/>
  <c r="I76" i="5"/>
  <c r="J76" i="5"/>
  <c r="O76" i="5" s="1"/>
  <c r="A77" i="5"/>
  <c r="E77" i="5"/>
  <c r="F77" i="5"/>
  <c r="I77" i="5"/>
  <c r="J77" i="5"/>
  <c r="O77" i="5"/>
  <c r="P77" i="5"/>
  <c r="A78" i="5"/>
  <c r="E78" i="5"/>
  <c r="F78" i="5"/>
  <c r="I78" i="5"/>
  <c r="J78" i="5"/>
  <c r="A79" i="5"/>
  <c r="E79" i="5"/>
  <c r="F79" i="5"/>
  <c r="I79" i="5"/>
  <c r="J79" i="5"/>
  <c r="P79" i="5" s="1"/>
  <c r="O79" i="5"/>
  <c r="A80" i="5"/>
  <c r="E80" i="5"/>
  <c r="F80" i="5"/>
  <c r="I80" i="5"/>
  <c r="J80" i="5"/>
  <c r="A81" i="5"/>
  <c r="E81" i="5"/>
  <c r="F81" i="5"/>
  <c r="I81" i="5"/>
  <c r="J81" i="5"/>
  <c r="O81" i="5"/>
  <c r="P81" i="5"/>
  <c r="A82" i="5"/>
  <c r="E82" i="5"/>
  <c r="F82" i="5"/>
  <c r="I82" i="5"/>
  <c r="J82" i="5"/>
  <c r="O82" i="5" s="1"/>
  <c r="P82" i="5"/>
  <c r="A83" i="5"/>
  <c r="E83" i="5"/>
  <c r="F83" i="5"/>
  <c r="I83" i="5"/>
  <c r="J83" i="5"/>
  <c r="P83" i="5" s="1"/>
  <c r="O83" i="5"/>
  <c r="A84" i="5"/>
  <c r="E84" i="5"/>
  <c r="F84" i="5"/>
  <c r="I84" i="5"/>
  <c r="J84" i="5"/>
  <c r="O84" i="5" s="1"/>
  <c r="P84" i="5"/>
  <c r="A85" i="5"/>
  <c r="E85" i="5"/>
  <c r="F85" i="5"/>
  <c r="I85" i="5"/>
  <c r="J85" i="5"/>
  <c r="O85" i="5"/>
  <c r="P85" i="5"/>
  <c r="A86" i="5"/>
  <c r="E86" i="5"/>
  <c r="F86" i="5"/>
  <c r="I86" i="5"/>
  <c r="J86" i="5"/>
  <c r="O86" i="5" s="1"/>
  <c r="P86" i="5"/>
  <c r="A87" i="5"/>
  <c r="E87" i="5"/>
  <c r="F87" i="5"/>
  <c r="I87" i="5"/>
  <c r="J87" i="5"/>
  <c r="P87" i="5" s="1"/>
  <c r="O87" i="5"/>
  <c r="A88" i="5"/>
  <c r="E88" i="5"/>
  <c r="F88" i="5"/>
  <c r="I88" i="5"/>
  <c r="J88" i="5"/>
  <c r="O88" i="5" s="1"/>
  <c r="P88" i="5"/>
  <c r="A89" i="5"/>
  <c r="E89" i="5"/>
  <c r="F89" i="5"/>
  <c r="I89" i="5"/>
  <c r="J89" i="5"/>
  <c r="O89" i="5"/>
  <c r="P89" i="5"/>
  <c r="A90" i="5"/>
  <c r="E90" i="5"/>
  <c r="F90" i="5"/>
  <c r="I90" i="5"/>
  <c r="J90" i="5"/>
  <c r="O90" i="5" s="1"/>
  <c r="P90" i="5"/>
  <c r="A91" i="5"/>
  <c r="E91" i="5"/>
  <c r="F91" i="5"/>
  <c r="I91" i="5"/>
  <c r="J91" i="5"/>
  <c r="P91" i="5" s="1"/>
  <c r="O91" i="5"/>
  <c r="A92" i="5"/>
  <c r="E92" i="5"/>
  <c r="F92" i="5"/>
  <c r="I92" i="5"/>
  <c r="J92" i="5"/>
  <c r="O92" i="5" s="1"/>
  <c r="P92" i="5"/>
  <c r="A93" i="5"/>
  <c r="E93" i="5"/>
  <c r="F93" i="5"/>
  <c r="I93" i="5"/>
  <c r="J93" i="5"/>
  <c r="O93" i="5"/>
  <c r="P93" i="5"/>
  <c r="A94" i="5"/>
  <c r="E94" i="5"/>
  <c r="F94" i="5"/>
  <c r="I94" i="5"/>
  <c r="J94" i="5"/>
  <c r="A95" i="5"/>
  <c r="E95" i="5"/>
  <c r="F95" i="5"/>
  <c r="I95" i="5"/>
  <c r="J95" i="5"/>
  <c r="P95" i="5" s="1"/>
  <c r="O95" i="5"/>
  <c r="A96" i="5"/>
  <c r="E96" i="5"/>
  <c r="F96" i="5"/>
  <c r="I96" i="5"/>
  <c r="J96" i="5"/>
  <c r="A97" i="5"/>
  <c r="E97" i="5"/>
  <c r="F97" i="5"/>
  <c r="I97" i="5"/>
  <c r="J97" i="5"/>
  <c r="O97" i="5"/>
  <c r="P97" i="5"/>
  <c r="A98" i="5"/>
  <c r="E98" i="5"/>
  <c r="F98" i="5"/>
  <c r="I98" i="5"/>
  <c r="J98" i="5"/>
  <c r="O98" i="5" s="1"/>
  <c r="P98" i="5"/>
  <c r="A99" i="5"/>
  <c r="E99" i="5"/>
  <c r="F99" i="5"/>
  <c r="I99" i="5"/>
  <c r="J99" i="5"/>
  <c r="P99" i="5" s="1"/>
  <c r="O99" i="5"/>
  <c r="A100" i="5"/>
  <c r="E100" i="5"/>
  <c r="F100" i="5"/>
  <c r="I100" i="5"/>
  <c r="J100" i="5"/>
  <c r="O100" i="5" s="1"/>
  <c r="P100" i="5"/>
  <c r="A101" i="5"/>
  <c r="E101" i="5"/>
  <c r="F101" i="5"/>
  <c r="I101" i="5"/>
  <c r="J101" i="5"/>
  <c r="O101" i="5"/>
  <c r="P101" i="5"/>
  <c r="A102" i="5"/>
  <c r="E102" i="5"/>
  <c r="F102" i="5"/>
  <c r="I102" i="5"/>
  <c r="J102" i="5"/>
  <c r="O102" i="5" s="1"/>
  <c r="P102" i="5"/>
  <c r="A103" i="5"/>
  <c r="E103" i="5"/>
  <c r="F103" i="5"/>
  <c r="I103" i="5"/>
  <c r="J103" i="5"/>
  <c r="P103" i="5" s="1"/>
  <c r="O103" i="5"/>
  <c r="A104" i="5"/>
  <c r="E104" i="5"/>
  <c r="F104" i="5"/>
  <c r="I104" i="5"/>
  <c r="J104" i="5"/>
  <c r="O104" i="5" s="1"/>
  <c r="P104" i="5"/>
  <c r="A105" i="5"/>
  <c r="E105" i="5"/>
  <c r="F105" i="5"/>
  <c r="I105" i="5"/>
  <c r="J105" i="5"/>
  <c r="O105" i="5"/>
  <c r="P105" i="5"/>
  <c r="A106" i="5"/>
  <c r="E106" i="5"/>
  <c r="F106" i="5"/>
  <c r="I106" i="5"/>
  <c r="J106" i="5"/>
  <c r="O106" i="5" s="1"/>
  <c r="A107" i="5"/>
  <c r="E107" i="5"/>
  <c r="F107" i="5"/>
  <c r="I107" i="5"/>
  <c r="J107" i="5"/>
  <c r="P107" i="5" s="1"/>
  <c r="O107" i="5"/>
  <c r="A108" i="5"/>
  <c r="E108" i="5"/>
  <c r="F108" i="5"/>
  <c r="I108" i="5"/>
  <c r="J108" i="5"/>
  <c r="O108" i="5" s="1"/>
  <c r="A109" i="5"/>
  <c r="E109" i="5"/>
  <c r="F109" i="5"/>
  <c r="I109" i="5"/>
  <c r="J109" i="5"/>
  <c r="O109" i="5"/>
  <c r="P109" i="5"/>
  <c r="A110" i="5"/>
  <c r="E110" i="5"/>
  <c r="F110" i="5"/>
  <c r="I110" i="5"/>
  <c r="J110" i="5"/>
  <c r="A111" i="5"/>
  <c r="E111" i="5"/>
  <c r="F111" i="5"/>
  <c r="I111" i="5"/>
  <c r="J111" i="5"/>
  <c r="P111" i="5" s="1"/>
  <c r="O111" i="5"/>
  <c r="A112" i="5"/>
  <c r="E112" i="5"/>
  <c r="F112" i="5"/>
  <c r="I112" i="5"/>
  <c r="J112" i="5"/>
  <c r="A113" i="5"/>
  <c r="E113" i="5"/>
  <c r="F113" i="5"/>
  <c r="I113" i="5"/>
  <c r="J113" i="5"/>
  <c r="O113" i="5"/>
  <c r="P113" i="5"/>
  <c r="A114" i="5"/>
  <c r="E114" i="5"/>
  <c r="F114" i="5"/>
  <c r="I114" i="5"/>
  <c r="J114" i="5"/>
  <c r="O114" i="5" s="1"/>
  <c r="P114" i="5"/>
  <c r="A115" i="5"/>
  <c r="E115" i="5"/>
  <c r="F115" i="5"/>
  <c r="I115" i="5"/>
  <c r="J115" i="5"/>
  <c r="P115" i="5" s="1"/>
  <c r="O115" i="5"/>
  <c r="A116" i="5"/>
  <c r="E116" i="5"/>
  <c r="F116" i="5"/>
  <c r="I116" i="5"/>
  <c r="J116" i="5"/>
  <c r="O116" i="5" s="1"/>
  <c r="P116" i="5"/>
  <c r="A117" i="5"/>
  <c r="E117" i="5"/>
  <c r="F117" i="5"/>
  <c r="I117" i="5"/>
  <c r="J117" i="5"/>
  <c r="O117" i="5"/>
  <c r="P117" i="5"/>
  <c r="A118" i="5"/>
  <c r="E118" i="5"/>
  <c r="F118" i="5"/>
  <c r="I118" i="5"/>
  <c r="J118" i="5"/>
  <c r="O118" i="5" s="1"/>
  <c r="P118" i="5"/>
  <c r="A119" i="5"/>
  <c r="E119" i="5"/>
  <c r="F119" i="5"/>
  <c r="I119" i="5"/>
  <c r="J119" i="5"/>
  <c r="P119" i="5" s="1"/>
  <c r="O119" i="5"/>
  <c r="A120" i="5"/>
  <c r="E120" i="5"/>
  <c r="F120" i="5"/>
  <c r="I120" i="5"/>
  <c r="M120" i="5" s="1"/>
  <c r="J120" i="5"/>
  <c r="P120" i="5" s="1"/>
  <c r="L120" i="5"/>
  <c r="O120" i="5"/>
  <c r="A121" i="5"/>
  <c r="E121" i="5"/>
  <c r="F121" i="5"/>
  <c r="I121" i="5"/>
  <c r="J121" i="5"/>
  <c r="O121" i="5" s="1"/>
  <c r="P121" i="5"/>
  <c r="A122" i="5"/>
  <c r="E122" i="5"/>
  <c r="F122" i="5"/>
  <c r="I122" i="5"/>
  <c r="M122" i="5" s="1"/>
  <c r="J122" i="5"/>
  <c r="L122" i="5"/>
  <c r="N122" i="5" s="1"/>
  <c r="O122" i="5"/>
  <c r="P122" i="5"/>
  <c r="A123" i="5"/>
  <c r="E123" i="5"/>
  <c r="F123" i="5"/>
  <c r="I123" i="5"/>
  <c r="J123" i="5"/>
  <c r="O123" i="5"/>
  <c r="P123" i="5"/>
  <c r="A124" i="5"/>
  <c r="E124" i="5"/>
  <c r="F124" i="5"/>
  <c r="I124" i="5"/>
  <c r="J124" i="5"/>
  <c r="O124" i="5"/>
  <c r="P124" i="5"/>
  <c r="A125" i="5"/>
  <c r="E125" i="5"/>
  <c r="F125" i="5"/>
  <c r="I125" i="5"/>
  <c r="J125" i="5"/>
  <c r="O125" i="5" s="1"/>
  <c r="P125" i="5"/>
  <c r="A126" i="5"/>
  <c r="E126" i="5"/>
  <c r="F126" i="5"/>
  <c r="I126" i="5"/>
  <c r="M126" i="5" s="1"/>
  <c r="J126" i="5"/>
  <c r="L126" i="5"/>
  <c r="N126" i="5" s="1"/>
  <c r="A127" i="5"/>
  <c r="E127" i="5"/>
  <c r="F127" i="5"/>
  <c r="I127" i="5"/>
  <c r="J127" i="5"/>
  <c r="P127" i="5" s="1"/>
  <c r="A128" i="5"/>
  <c r="E128" i="5"/>
  <c r="F128" i="5"/>
  <c r="I128" i="5"/>
  <c r="M128" i="5" s="1"/>
  <c r="J128" i="5"/>
  <c r="P128" i="5" s="1"/>
  <c r="L128" i="5"/>
  <c r="O128" i="5"/>
  <c r="A129" i="5"/>
  <c r="E129" i="5"/>
  <c r="F129" i="5"/>
  <c r="I129" i="5"/>
  <c r="J129" i="5"/>
  <c r="P129" i="5" s="1"/>
  <c r="O129" i="5"/>
  <c r="A130" i="5"/>
  <c r="E130" i="5"/>
  <c r="F130" i="5"/>
  <c r="I130" i="5"/>
  <c r="M130" i="5" s="1"/>
  <c r="J130" i="5"/>
  <c r="L130" i="5"/>
  <c r="N130" i="5" s="1"/>
  <c r="O130" i="5"/>
  <c r="P130" i="5"/>
  <c r="A131" i="5"/>
  <c r="E131" i="5"/>
  <c r="F131" i="5"/>
  <c r="I131" i="5"/>
  <c r="J131" i="5"/>
  <c r="O131" i="5"/>
  <c r="P131" i="5"/>
  <c r="A132" i="5"/>
  <c r="E132" i="5"/>
  <c r="F132" i="5"/>
  <c r="I132" i="5"/>
  <c r="J132" i="5"/>
  <c r="O132" i="5"/>
  <c r="P132" i="5"/>
  <c r="A133" i="5"/>
  <c r="E133" i="5"/>
  <c r="F133" i="5"/>
  <c r="I133" i="5"/>
  <c r="J133" i="5"/>
  <c r="A134" i="5"/>
  <c r="E134" i="5"/>
  <c r="F134" i="5"/>
  <c r="I134" i="5"/>
  <c r="M134" i="5" s="1"/>
  <c r="J134" i="5"/>
  <c r="O134" i="5" s="1"/>
  <c r="L134" i="5"/>
  <c r="N134" i="5" s="1"/>
  <c r="P134" i="5"/>
  <c r="A135" i="5"/>
  <c r="E135" i="5"/>
  <c r="F135" i="5"/>
  <c r="I135" i="5"/>
  <c r="J135" i="5"/>
  <c r="P135" i="5" s="1"/>
  <c r="O135" i="5"/>
  <c r="A136" i="5"/>
  <c r="E136" i="5"/>
  <c r="F136" i="5"/>
  <c r="I136" i="5"/>
  <c r="M136" i="5" s="1"/>
  <c r="J136" i="5"/>
  <c r="L136" i="5"/>
  <c r="N136" i="5" s="1"/>
  <c r="A137" i="5"/>
  <c r="E137" i="5"/>
  <c r="F137" i="5"/>
  <c r="I137" i="5"/>
  <c r="J137" i="5"/>
  <c r="O137" i="5"/>
  <c r="P137" i="5"/>
  <c r="A138" i="5"/>
  <c r="E138" i="5"/>
  <c r="F138" i="5"/>
  <c r="I138" i="5"/>
  <c r="M138" i="5" s="1"/>
  <c r="J138" i="5"/>
  <c r="O138" i="5"/>
  <c r="P138" i="5"/>
  <c r="A139" i="5"/>
  <c r="E139" i="5"/>
  <c r="F139" i="5"/>
  <c r="I139" i="5"/>
  <c r="J139" i="5"/>
  <c r="O139" i="5"/>
  <c r="P139" i="5"/>
  <c r="A140" i="5"/>
  <c r="E140" i="5"/>
  <c r="F140" i="5"/>
  <c r="I140" i="5"/>
  <c r="J140" i="5"/>
  <c r="O140" i="5" s="1"/>
  <c r="P140" i="5"/>
  <c r="A141" i="5"/>
  <c r="E141" i="5"/>
  <c r="F141" i="5"/>
  <c r="I141" i="5"/>
  <c r="J141" i="5"/>
  <c r="O141" i="5" s="1"/>
  <c r="P141" i="5"/>
  <c r="A142" i="5"/>
  <c r="E142" i="5"/>
  <c r="F142" i="5"/>
  <c r="I142" i="5"/>
  <c r="M142" i="5" s="1"/>
  <c r="J142" i="5"/>
  <c r="O142" i="5" s="1"/>
  <c r="L142" i="5"/>
  <c r="N142" i="5" s="1"/>
  <c r="P142" i="5"/>
  <c r="A143" i="5"/>
  <c r="E143" i="5"/>
  <c r="F143" i="5"/>
  <c r="I143" i="5"/>
  <c r="J143" i="5"/>
  <c r="A144" i="5"/>
  <c r="E144" i="5"/>
  <c r="F144" i="5"/>
  <c r="I144" i="5"/>
  <c r="M144" i="5" s="1"/>
  <c r="J144" i="5"/>
  <c r="P144" i="5" s="1"/>
  <c r="L144" i="5"/>
  <c r="N144" i="5" s="1"/>
  <c r="A145" i="5"/>
  <c r="E145" i="5"/>
  <c r="F145" i="5"/>
  <c r="I145" i="5"/>
  <c r="J145" i="5"/>
  <c r="O145" i="5"/>
  <c r="P145" i="5"/>
  <c r="A146" i="5"/>
  <c r="E146" i="5"/>
  <c r="F146" i="5"/>
  <c r="I146" i="5"/>
  <c r="M146" i="5" s="1"/>
  <c r="J146" i="5"/>
  <c r="O146" i="5"/>
  <c r="P146" i="5"/>
  <c r="A147" i="5"/>
  <c r="E147" i="5"/>
  <c r="F147" i="5"/>
  <c r="I147" i="5"/>
  <c r="J147" i="5"/>
  <c r="O147" i="5"/>
  <c r="P147" i="5"/>
  <c r="A148" i="5"/>
  <c r="E148" i="5"/>
  <c r="F148" i="5"/>
  <c r="I148" i="5"/>
  <c r="J148" i="5"/>
  <c r="O148" i="5" s="1"/>
  <c r="A149" i="5"/>
  <c r="E149" i="5"/>
  <c r="F149" i="5"/>
  <c r="I149" i="5"/>
  <c r="J149" i="5"/>
  <c r="O149" i="5" s="1"/>
  <c r="P149" i="5"/>
  <c r="A150" i="5"/>
  <c r="E150" i="5"/>
  <c r="F150" i="5"/>
  <c r="I150" i="5"/>
  <c r="M150" i="5" s="1"/>
  <c r="J150" i="5"/>
  <c r="O150" i="5" s="1"/>
  <c r="P150" i="5"/>
  <c r="A151" i="5"/>
  <c r="E151" i="5"/>
  <c r="F151" i="5"/>
  <c r="I151" i="5"/>
  <c r="J151" i="5"/>
  <c r="P151" i="5" s="1"/>
  <c r="A152" i="5"/>
  <c r="E152" i="5"/>
  <c r="F152" i="5"/>
  <c r="I152" i="5"/>
  <c r="M152" i="5" s="1"/>
  <c r="J152" i="5"/>
  <c r="P152" i="5" s="1"/>
  <c r="L152" i="5"/>
  <c r="N152" i="5" s="1"/>
  <c r="O152" i="5"/>
  <c r="A153" i="5"/>
  <c r="E153" i="5"/>
  <c r="F153" i="5"/>
  <c r="I153" i="5"/>
  <c r="J153" i="5"/>
  <c r="O153" i="5"/>
  <c r="P153" i="5"/>
  <c r="A154" i="5"/>
  <c r="E154" i="5"/>
  <c r="F154" i="5"/>
  <c r="I154" i="5"/>
  <c r="M154" i="5" s="1"/>
  <c r="J154" i="5"/>
  <c r="O154" i="5"/>
  <c r="P154" i="5"/>
  <c r="A155" i="5"/>
  <c r="E155" i="5"/>
  <c r="F155" i="5"/>
  <c r="I155" i="5"/>
  <c r="J155" i="5"/>
  <c r="O155" i="5"/>
  <c r="P155" i="5"/>
  <c r="A156" i="5"/>
  <c r="E156" i="5"/>
  <c r="F156" i="5"/>
  <c r="I156" i="5"/>
  <c r="J156" i="5"/>
  <c r="P156" i="5" s="1"/>
  <c r="O156" i="5"/>
  <c r="A157" i="5"/>
  <c r="E157" i="5"/>
  <c r="F157" i="5"/>
  <c r="I157" i="5"/>
  <c r="J157" i="5"/>
  <c r="O157" i="5" s="1"/>
  <c r="P157" i="5"/>
  <c r="A158" i="5"/>
  <c r="E158" i="5"/>
  <c r="F158" i="5"/>
  <c r="I158" i="5"/>
  <c r="M158" i="5" s="1"/>
  <c r="J158" i="5"/>
  <c r="O158" i="5" s="1"/>
  <c r="A159" i="5"/>
  <c r="E159" i="5"/>
  <c r="F159" i="5"/>
  <c r="I159" i="5"/>
  <c r="J159" i="5"/>
  <c r="P159" i="5" s="1"/>
  <c r="O159" i="5"/>
  <c r="A160" i="5"/>
  <c r="E160" i="5"/>
  <c r="F160" i="5"/>
  <c r="I160" i="5"/>
  <c r="M160" i="5" s="1"/>
  <c r="J160" i="5"/>
  <c r="P160" i="5" s="1"/>
  <c r="L160" i="5"/>
  <c r="N160" i="5" s="1"/>
  <c r="O160" i="5"/>
  <c r="A161" i="5"/>
  <c r="E161" i="5"/>
  <c r="F161" i="5"/>
  <c r="I161" i="5"/>
  <c r="J161" i="5"/>
  <c r="O161" i="5" s="1"/>
  <c r="A162" i="5"/>
  <c r="E162" i="5"/>
  <c r="F162" i="5"/>
  <c r="I162" i="5"/>
  <c r="M162" i="5" s="1"/>
  <c r="J162" i="5"/>
  <c r="L162" i="5"/>
  <c r="N162" i="5" s="1"/>
  <c r="O162" i="5"/>
  <c r="P162" i="5"/>
  <c r="A163" i="5"/>
  <c r="E163" i="5"/>
  <c r="F163" i="5"/>
  <c r="I163" i="5"/>
  <c r="J163" i="5"/>
  <c r="O163" i="5"/>
  <c r="P163" i="5"/>
  <c r="A164" i="5"/>
  <c r="E164" i="5"/>
  <c r="F164" i="5"/>
  <c r="I164" i="5"/>
  <c r="J164" i="5"/>
  <c r="O164" i="5"/>
  <c r="P164" i="5"/>
  <c r="A165" i="5"/>
  <c r="E165" i="5"/>
  <c r="F165" i="5"/>
  <c r="I165" i="5"/>
  <c r="J165" i="5"/>
  <c r="O165" i="5" s="1"/>
  <c r="P165" i="5"/>
  <c r="A166" i="5"/>
  <c r="E166" i="5"/>
  <c r="F166" i="5"/>
  <c r="I166" i="5"/>
  <c r="M166" i="5" s="1"/>
  <c r="J166" i="5"/>
  <c r="O166" i="5" s="1"/>
  <c r="L166" i="5"/>
  <c r="N166" i="5" s="1"/>
  <c r="A167" i="5"/>
  <c r="E167" i="5"/>
  <c r="F167" i="5"/>
  <c r="I167" i="5"/>
  <c r="J167" i="5"/>
  <c r="P167" i="5" s="1"/>
  <c r="O167" i="5"/>
  <c r="A168" i="5"/>
  <c r="E168" i="5"/>
  <c r="F168" i="5"/>
  <c r="I168" i="5"/>
  <c r="M168" i="5" s="1"/>
  <c r="J168" i="5"/>
  <c r="P168" i="5" s="1"/>
  <c r="L168" i="5"/>
  <c r="A169" i="5"/>
  <c r="E169" i="5"/>
  <c r="F169" i="5"/>
  <c r="I169" i="5"/>
  <c r="J169" i="5"/>
  <c r="P169" i="5" s="1"/>
  <c r="O169" i="5"/>
  <c r="A170" i="5"/>
  <c r="E170" i="5"/>
  <c r="F170" i="5"/>
  <c r="I170" i="5"/>
  <c r="M170" i="5" s="1"/>
  <c r="J170" i="5"/>
  <c r="L170" i="5"/>
  <c r="N170" i="5" s="1"/>
  <c r="O170" i="5"/>
  <c r="P170" i="5"/>
  <c r="A171" i="5"/>
  <c r="E171" i="5"/>
  <c r="F171" i="5"/>
  <c r="I171" i="5"/>
  <c r="J171" i="5"/>
  <c r="O171" i="5"/>
  <c r="P171" i="5"/>
  <c r="A172" i="5"/>
  <c r="E172" i="5"/>
  <c r="F172" i="5"/>
  <c r="I172" i="5"/>
  <c r="J172" i="5"/>
  <c r="O172" i="5"/>
  <c r="P172" i="5"/>
  <c r="A173" i="5"/>
  <c r="E173" i="5"/>
  <c r="F173" i="5"/>
  <c r="I173" i="5"/>
  <c r="J173" i="5"/>
  <c r="O173" i="5" s="1"/>
  <c r="A174" i="5"/>
  <c r="E174" i="5"/>
  <c r="F174" i="5"/>
  <c r="I174" i="5"/>
  <c r="M174" i="5" s="1"/>
  <c r="J174" i="5"/>
  <c r="O174" i="5" s="1"/>
  <c r="L174" i="5"/>
  <c r="N174" i="5" s="1"/>
  <c r="P174" i="5"/>
  <c r="A175" i="5"/>
  <c r="E175" i="5"/>
  <c r="F175" i="5"/>
  <c r="I175" i="5"/>
  <c r="J175" i="5"/>
  <c r="P175" i="5" s="1"/>
  <c r="O175" i="5"/>
  <c r="A176" i="5"/>
  <c r="E176" i="5"/>
  <c r="F176" i="5"/>
  <c r="I176" i="5"/>
  <c r="M176" i="5" s="1"/>
  <c r="J176" i="5"/>
  <c r="P176" i="5" s="1"/>
  <c r="L176" i="5"/>
  <c r="N176" i="5" s="1"/>
  <c r="A177" i="5"/>
  <c r="E177" i="5"/>
  <c r="F177" i="5"/>
  <c r="I177" i="5"/>
  <c r="J177" i="5"/>
  <c r="O177" i="5"/>
  <c r="P177" i="5"/>
  <c r="A178" i="5"/>
  <c r="E178" i="5"/>
  <c r="F178" i="5"/>
  <c r="I178" i="5"/>
  <c r="M178" i="5" s="1"/>
  <c r="J178" i="5"/>
  <c r="O178" i="5"/>
  <c r="P178" i="5"/>
  <c r="A179" i="5"/>
  <c r="E179" i="5"/>
  <c r="F179" i="5"/>
  <c r="I179" i="5"/>
  <c r="J179" i="5"/>
  <c r="O179" i="5"/>
  <c r="P179" i="5"/>
  <c r="A180" i="5"/>
  <c r="E180" i="5"/>
  <c r="F180" i="5"/>
  <c r="I180" i="5"/>
  <c r="J180" i="5"/>
  <c r="O180" i="5" s="1"/>
  <c r="A181" i="5"/>
  <c r="E181" i="5"/>
  <c r="F181" i="5"/>
  <c r="I181" i="5"/>
  <c r="J181" i="5"/>
  <c r="O181" i="5" s="1"/>
  <c r="P181" i="5"/>
  <c r="A182" i="5"/>
  <c r="E182" i="5"/>
  <c r="F182" i="5"/>
  <c r="I182" i="5"/>
  <c r="M182" i="5" s="1"/>
  <c r="J182" i="5"/>
  <c r="O182" i="5" s="1"/>
  <c r="P182" i="5"/>
  <c r="A183" i="5"/>
  <c r="E183" i="5"/>
  <c r="F183" i="5"/>
  <c r="I183" i="5"/>
  <c r="J183" i="5"/>
  <c r="P183" i="5" s="1"/>
  <c r="A184" i="5"/>
  <c r="E184" i="5"/>
  <c r="F184" i="5"/>
  <c r="I184" i="5"/>
  <c r="M184" i="5" s="1"/>
  <c r="J184" i="5"/>
  <c r="P184" i="5" s="1"/>
  <c r="L184" i="5"/>
  <c r="N184" i="5" s="1"/>
  <c r="O184" i="5"/>
  <c r="A185" i="5"/>
  <c r="E185" i="5"/>
  <c r="F185" i="5"/>
  <c r="I185" i="5"/>
  <c r="J185" i="5"/>
  <c r="O185" i="5"/>
  <c r="P185" i="5"/>
  <c r="A186" i="5"/>
  <c r="E186" i="5"/>
  <c r="F186" i="5"/>
  <c r="I186" i="5"/>
  <c r="M186" i="5" s="1"/>
  <c r="J186" i="5"/>
  <c r="O186" i="5"/>
  <c r="P186" i="5"/>
  <c r="A187" i="5"/>
  <c r="E187" i="5"/>
  <c r="F187" i="5"/>
  <c r="I187" i="5"/>
  <c r="J187" i="5"/>
  <c r="O187" i="5"/>
  <c r="P187" i="5"/>
  <c r="A188" i="5"/>
  <c r="E188" i="5"/>
  <c r="F188" i="5"/>
  <c r="I188" i="5"/>
  <c r="J188" i="5"/>
  <c r="P188" i="5" s="1"/>
  <c r="O188" i="5"/>
  <c r="A189" i="5"/>
  <c r="E189" i="5"/>
  <c r="F189" i="5"/>
  <c r="I189" i="5"/>
  <c r="J189" i="5"/>
  <c r="O189" i="5" s="1"/>
  <c r="P189" i="5"/>
  <c r="A190" i="5"/>
  <c r="E190" i="5"/>
  <c r="F190" i="5"/>
  <c r="I190" i="5"/>
  <c r="M190" i="5" s="1"/>
  <c r="J190" i="5"/>
  <c r="O190" i="5" s="1"/>
  <c r="A191" i="5"/>
  <c r="E191" i="5"/>
  <c r="F191" i="5"/>
  <c r="I191" i="5"/>
  <c r="J191" i="5"/>
  <c r="P191" i="5" s="1"/>
  <c r="O191" i="5"/>
  <c r="A192" i="5"/>
  <c r="E192" i="5"/>
  <c r="F192" i="5"/>
  <c r="I192" i="5"/>
  <c r="M192" i="5" s="1"/>
  <c r="J192" i="5"/>
  <c r="P192" i="5" s="1"/>
  <c r="L192" i="5"/>
  <c r="N192" i="5" s="1"/>
  <c r="O192" i="5"/>
  <c r="A193" i="5"/>
  <c r="E193" i="5"/>
  <c r="F193" i="5"/>
  <c r="I193" i="5"/>
  <c r="J193" i="5"/>
  <c r="O193" i="5" s="1"/>
  <c r="A194" i="5"/>
  <c r="E194" i="5"/>
  <c r="F194" i="5"/>
  <c r="I194" i="5"/>
  <c r="M194" i="5" s="1"/>
  <c r="J194" i="5"/>
  <c r="L194" i="5"/>
  <c r="N194" i="5" s="1"/>
  <c r="O194" i="5"/>
  <c r="P194" i="5"/>
  <c r="A195" i="5"/>
  <c r="E195" i="5"/>
  <c r="F195" i="5"/>
  <c r="I195" i="5"/>
  <c r="J195" i="5"/>
  <c r="O195" i="5"/>
  <c r="P195" i="5"/>
  <c r="A196" i="5"/>
  <c r="E196" i="5"/>
  <c r="F196" i="5"/>
  <c r="I196" i="5"/>
  <c r="J196" i="5"/>
  <c r="O196" i="5"/>
  <c r="P196" i="5"/>
  <c r="A197" i="5"/>
  <c r="E197" i="5"/>
  <c r="F197" i="5"/>
  <c r="I197" i="5"/>
  <c r="J197" i="5"/>
  <c r="O197" i="5" s="1"/>
  <c r="P197" i="5"/>
  <c r="A198" i="5"/>
  <c r="E198" i="5"/>
  <c r="F198" i="5"/>
  <c r="I198" i="5"/>
  <c r="M198" i="5" s="1"/>
  <c r="J198" i="5"/>
  <c r="O198" i="5" s="1"/>
  <c r="L198" i="5"/>
  <c r="N198" i="5" s="1"/>
  <c r="A199" i="5"/>
  <c r="E199" i="5"/>
  <c r="F199" i="5"/>
  <c r="I199" i="5"/>
  <c r="J199" i="5"/>
  <c r="P199" i="5" s="1"/>
  <c r="O199" i="5"/>
  <c r="A200" i="5"/>
  <c r="E200" i="5"/>
  <c r="F200" i="5"/>
  <c r="I200" i="5"/>
  <c r="M200" i="5" s="1"/>
  <c r="J200" i="5"/>
  <c r="P200" i="5" s="1"/>
  <c r="L200" i="5"/>
  <c r="A201" i="5"/>
  <c r="E201" i="5"/>
  <c r="F201" i="5"/>
  <c r="I201" i="5"/>
  <c r="J201" i="5"/>
  <c r="P201" i="5" s="1"/>
  <c r="O201" i="5"/>
  <c r="A202" i="5"/>
  <c r="E202" i="5"/>
  <c r="F202" i="5"/>
  <c r="I202" i="5"/>
  <c r="M202" i="5" s="1"/>
  <c r="J202" i="5"/>
  <c r="L202" i="5"/>
  <c r="N202" i="5" s="1"/>
  <c r="O202" i="5"/>
  <c r="P202" i="5"/>
  <c r="A203" i="5"/>
  <c r="E203" i="5"/>
  <c r="F203" i="5"/>
  <c r="I203" i="5"/>
  <c r="J203" i="5"/>
  <c r="O203" i="5"/>
  <c r="P203" i="5"/>
  <c r="A204" i="5"/>
  <c r="E204" i="5"/>
  <c r="F204" i="5"/>
  <c r="I204" i="5"/>
  <c r="J204" i="5"/>
  <c r="O204" i="5"/>
  <c r="P204" i="5"/>
  <c r="A205" i="5"/>
  <c r="E205" i="5"/>
  <c r="F205" i="5"/>
  <c r="I205" i="5"/>
  <c r="J205" i="5"/>
  <c r="O205" i="5" s="1"/>
  <c r="A206" i="5"/>
  <c r="E206" i="5"/>
  <c r="F206" i="5"/>
  <c r="I206" i="5"/>
  <c r="M206" i="5" s="1"/>
  <c r="J206" i="5"/>
  <c r="O206" i="5" s="1"/>
  <c r="L206" i="5"/>
  <c r="N206" i="5" s="1"/>
  <c r="P206" i="5"/>
  <c r="A207" i="5"/>
  <c r="E207" i="5"/>
  <c r="F207" i="5"/>
  <c r="I207" i="5"/>
  <c r="J207" i="5"/>
  <c r="P207" i="5" s="1"/>
  <c r="O207" i="5"/>
  <c r="A208" i="5"/>
  <c r="E208" i="5"/>
  <c r="F208" i="5"/>
  <c r="I208" i="5"/>
  <c r="M208" i="5" s="1"/>
  <c r="J208" i="5"/>
  <c r="P208" i="5" s="1"/>
  <c r="L208" i="5"/>
  <c r="N208" i="5" s="1"/>
  <c r="A209" i="5"/>
  <c r="E209" i="5"/>
  <c r="F209" i="5"/>
  <c r="I209" i="5"/>
  <c r="J209" i="5"/>
  <c r="O209" i="5"/>
  <c r="P209" i="5"/>
  <c r="A210" i="5"/>
  <c r="E210" i="5"/>
  <c r="F210" i="5"/>
  <c r="I210" i="5"/>
  <c r="M210" i="5" s="1"/>
  <c r="J210" i="5"/>
  <c r="O210" i="5"/>
  <c r="P210" i="5"/>
  <c r="A211" i="5"/>
  <c r="E211" i="5"/>
  <c r="F211" i="5"/>
  <c r="I211" i="5"/>
  <c r="J211" i="5"/>
  <c r="O211" i="5"/>
  <c r="P211" i="5"/>
  <c r="A212" i="5"/>
  <c r="E212" i="5"/>
  <c r="F212" i="5"/>
  <c r="I212" i="5"/>
  <c r="J212" i="5"/>
  <c r="O212" i="5" s="1"/>
  <c r="A213" i="5"/>
  <c r="E213" i="5"/>
  <c r="F213" i="5"/>
  <c r="I213" i="5"/>
  <c r="J213" i="5"/>
  <c r="O213" i="5" s="1"/>
  <c r="P213" i="5"/>
  <c r="A214" i="5"/>
  <c r="E214" i="5"/>
  <c r="F214" i="5"/>
  <c r="I214" i="5"/>
  <c r="M214" i="5" s="1"/>
  <c r="J214" i="5"/>
  <c r="O214" i="5" s="1"/>
  <c r="P214" i="5"/>
  <c r="K17" i="4"/>
  <c r="K18" i="4"/>
  <c r="B21" i="4"/>
  <c r="C21" i="4"/>
  <c r="D21" i="4"/>
  <c r="F21" i="4"/>
  <c r="F23" i="5" s="1"/>
  <c r="J21" i="4"/>
  <c r="K21" i="4"/>
  <c r="B22" i="4"/>
  <c r="F22" i="4"/>
  <c r="F24" i="5"/>
  <c r="J22" i="4"/>
  <c r="K22" i="4"/>
  <c r="B23" i="4"/>
  <c r="C23" i="4"/>
  <c r="D23" i="4"/>
  <c r="F23" i="4"/>
  <c r="F25" i="5" s="1"/>
  <c r="J23" i="4"/>
  <c r="K23" i="4"/>
  <c r="B24" i="4"/>
  <c r="F24" i="4"/>
  <c r="F26" i="5" s="1"/>
  <c r="J24" i="4"/>
  <c r="K24" i="4"/>
  <c r="B25" i="4"/>
  <c r="C25" i="4" s="1"/>
  <c r="F25" i="4"/>
  <c r="F27" i="5"/>
  <c r="J25" i="4"/>
  <c r="K25" i="4"/>
  <c r="B26" i="4"/>
  <c r="F26" i="4"/>
  <c r="F28" i="5" s="1"/>
  <c r="J26" i="4"/>
  <c r="K26" i="4"/>
  <c r="B27" i="4"/>
  <c r="F27" i="4"/>
  <c r="F29" i="5"/>
  <c r="J27" i="4"/>
  <c r="K27" i="4"/>
  <c r="B28" i="4"/>
  <c r="C28" i="4" s="1"/>
  <c r="D28" i="4"/>
  <c r="L28" i="4" s="1"/>
  <c r="F28" i="4"/>
  <c r="F30" i="5"/>
  <c r="J28" i="4"/>
  <c r="K28" i="4"/>
  <c r="B29" i="4"/>
  <c r="D29" i="4" s="1"/>
  <c r="C29" i="4"/>
  <c r="L29" i="4" s="1"/>
  <c r="M29" i="4" s="1"/>
  <c r="F29" i="4"/>
  <c r="F31" i="5"/>
  <c r="J29" i="4"/>
  <c r="K29" i="4"/>
  <c r="B30" i="4"/>
  <c r="F30" i="4"/>
  <c r="F32" i="5" s="1"/>
  <c r="J30" i="4"/>
  <c r="K30" i="4"/>
  <c r="B31" i="4"/>
  <c r="D31" i="4" s="1"/>
  <c r="F31" i="4"/>
  <c r="F33" i="5"/>
  <c r="J31" i="4"/>
  <c r="K31" i="4"/>
  <c r="B32" i="4"/>
  <c r="C32" i="4" s="1"/>
  <c r="D32" i="4"/>
  <c r="F32" i="4"/>
  <c r="F34" i="5" s="1"/>
  <c r="J32" i="4"/>
  <c r="K32" i="4"/>
  <c r="B33" i="4"/>
  <c r="C33" i="4" s="1"/>
  <c r="D33" i="4"/>
  <c r="F33" i="4"/>
  <c r="F35" i="5"/>
  <c r="J33" i="4"/>
  <c r="K33" i="4"/>
  <c r="B34" i="4"/>
  <c r="F34" i="4"/>
  <c r="F36" i="5" s="1"/>
  <c r="J34" i="4"/>
  <c r="K34" i="4"/>
  <c r="B35" i="4"/>
  <c r="C35" i="4" s="1"/>
  <c r="D35" i="4"/>
  <c r="L35" i="4" s="1"/>
  <c r="F35" i="4"/>
  <c r="F37" i="5"/>
  <c r="J35" i="4"/>
  <c r="K35" i="4"/>
  <c r="B36" i="4"/>
  <c r="C36" i="4" s="1"/>
  <c r="D36" i="4"/>
  <c r="F36" i="4"/>
  <c r="F38" i="5"/>
  <c r="J36" i="4"/>
  <c r="K36" i="4"/>
  <c r="B37" i="4"/>
  <c r="C37" i="4"/>
  <c r="D37" i="4"/>
  <c r="F37" i="4"/>
  <c r="F39" i="5" s="1"/>
  <c r="J37" i="4"/>
  <c r="K37" i="4"/>
  <c r="B38" i="4"/>
  <c r="F38" i="4"/>
  <c r="F40" i="5"/>
  <c r="J38" i="4"/>
  <c r="K38" i="4"/>
  <c r="B39" i="4"/>
  <c r="C39" i="4"/>
  <c r="D39" i="4"/>
  <c r="F39" i="4"/>
  <c r="F41" i="5" s="1"/>
  <c r="J39" i="4"/>
  <c r="K39" i="4"/>
  <c r="B40" i="4"/>
  <c r="F40" i="4"/>
  <c r="F42" i="5"/>
  <c r="J40" i="4"/>
  <c r="K40" i="4"/>
  <c r="B41" i="4"/>
  <c r="D41" i="4" s="1"/>
  <c r="C41" i="4"/>
  <c r="F41" i="4"/>
  <c r="F43" i="5"/>
  <c r="J41" i="4"/>
  <c r="K41" i="4"/>
  <c r="B42" i="4"/>
  <c r="F42" i="4"/>
  <c r="F44" i="5"/>
  <c r="J42" i="4"/>
  <c r="K42" i="4"/>
  <c r="B43" i="4"/>
  <c r="D43" i="4" s="1"/>
  <c r="C43" i="4"/>
  <c r="F43" i="4"/>
  <c r="F45" i="5"/>
  <c r="J43" i="4"/>
  <c r="K43" i="4"/>
  <c r="B44" i="4"/>
  <c r="C44" i="4" s="1"/>
  <c r="D44" i="4"/>
  <c r="F44" i="4"/>
  <c r="F46" i="5" s="1"/>
  <c r="J44" i="4"/>
  <c r="K44" i="4"/>
  <c r="B45" i="4"/>
  <c r="D45" i="4" s="1"/>
  <c r="F45" i="4"/>
  <c r="F47" i="5"/>
  <c r="J45" i="4"/>
  <c r="K45" i="4"/>
  <c r="B46" i="4"/>
  <c r="F46" i="4"/>
  <c r="F48" i="5"/>
  <c r="J46" i="4"/>
  <c r="K46" i="4"/>
  <c r="J47" i="4"/>
  <c r="L47" i="4"/>
  <c r="K47" i="4"/>
  <c r="M47" i="4"/>
  <c r="J48" i="4"/>
  <c r="K48" i="4"/>
  <c r="L48" i="4" s="1"/>
  <c r="M48" i="4"/>
  <c r="J49" i="4"/>
  <c r="K49" i="4"/>
  <c r="L49" i="4" s="1"/>
  <c r="M49" i="4"/>
  <c r="J50" i="4"/>
  <c r="K50" i="4"/>
  <c r="L50" i="4" s="1"/>
  <c r="M50" i="4"/>
  <c r="J51" i="4"/>
  <c r="K51" i="4"/>
  <c r="M51" i="4"/>
  <c r="J52" i="4"/>
  <c r="K52" i="4"/>
  <c r="L52" i="4" s="1"/>
  <c r="M52" i="4"/>
  <c r="J53" i="4"/>
  <c r="K53" i="4"/>
  <c r="L53" i="4" s="1"/>
  <c r="M53" i="4"/>
  <c r="J54" i="4"/>
  <c r="K54" i="4"/>
  <c r="L54" i="4" s="1"/>
  <c r="M54" i="4"/>
  <c r="J55" i="4"/>
  <c r="K55" i="4"/>
  <c r="M55" i="4"/>
  <c r="J56" i="4"/>
  <c r="K56" i="4"/>
  <c r="L56" i="4" s="1"/>
  <c r="M56" i="4"/>
  <c r="J57" i="4"/>
  <c r="K57" i="4"/>
  <c r="L57" i="4" s="1"/>
  <c r="M57" i="4"/>
  <c r="J58" i="4"/>
  <c r="K58" i="4"/>
  <c r="L58" i="4" s="1"/>
  <c r="M58" i="4"/>
  <c r="J59" i="4"/>
  <c r="K59" i="4"/>
  <c r="M59" i="4"/>
  <c r="J60" i="4"/>
  <c r="K60" i="4"/>
  <c r="L60" i="4" s="1"/>
  <c r="M60" i="4"/>
  <c r="J61" i="4"/>
  <c r="K61" i="4"/>
  <c r="L61" i="4" s="1"/>
  <c r="M61" i="4"/>
  <c r="J62" i="4"/>
  <c r="K62" i="4"/>
  <c r="L62" i="4" s="1"/>
  <c r="M62" i="4"/>
  <c r="J63" i="4"/>
  <c r="K63" i="4"/>
  <c r="M63" i="4"/>
  <c r="J64" i="4"/>
  <c r="K64" i="4"/>
  <c r="L64" i="4" s="1"/>
  <c r="M64" i="4"/>
  <c r="J65" i="4"/>
  <c r="K65" i="4"/>
  <c r="L65" i="4" s="1"/>
  <c r="M65" i="4"/>
  <c r="J66" i="4"/>
  <c r="K66" i="4"/>
  <c r="L66" i="4" s="1"/>
  <c r="M66" i="4"/>
  <c r="J67" i="4"/>
  <c r="K67" i="4"/>
  <c r="M67" i="4"/>
  <c r="J68" i="4"/>
  <c r="K68" i="4"/>
  <c r="L68" i="4" s="1"/>
  <c r="M68" i="4"/>
  <c r="J69" i="4"/>
  <c r="K69" i="4"/>
  <c r="L69" i="4" s="1"/>
  <c r="M69" i="4"/>
  <c r="J70" i="4"/>
  <c r="K70" i="4"/>
  <c r="L70" i="4" s="1"/>
  <c r="M70" i="4"/>
  <c r="J71" i="4"/>
  <c r="K71" i="4"/>
  <c r="M71" i="4"/>
  <c r="J72" i="4"/>
  <c r="K72" i="4"/>
  <c r="L72" i="4" s="1"/>
  <c r="M72" i="4"/>
  <c r="J73" i="4"/>
  <c r="K73" i="4"/>
  <c r="L73" i="4" s="1"/>
  <c r="M73" i="4"/>
  <c r="J74" i="4"/>
  <c r="K74" i="4"/>
  <c r="L74" i="4" s="1"/>
  <c r="M74" i="4"/>
  <c r="J75" i="4"/>
  <c r="K75" i="4"/>
  <c r="M75" i="4"/>
  <c r="J76" i="4"/>
  <c r="K76" i="4"/>
  <c r="L76" i="4" s="1"/>
  <c r="M76" i="4"/>
  <c r="J77" i="4"/>
  <c r="K77" i="4"/>
  <c r="L77" i="4" s="1"/>
  <c r="M77" i="4"/>
  <c r="J78" i="4"/>
  <c r="K78" i="4"/>
  <c r="L78" i="4" s="1"/>
  <c r="M78" i="4"/>
  <c r="J79" i="4"/>
  <c r="K79" i="4"/>
  <c r="M79" i="4"/>
  <c r="J80" i="4"/>
  <c r="K80" i="4"/>
  <c r="L80" i="4" s="1"/>
  <c r="M80" i="4"/>
  <c r="J81" i="4"/>
  <c r="K81" i="4"/>
  <c r="L81" i="4" s="1"/>
  <c r="M81" i="4"/>
  <c r="J82" i="4"/>
  <c r="K82" i="4"/>
  <c r="L82" i="4" s="1"/>
  <c r="M82" i="4"/>
  <c r="J83" i="4"/>
  <c r="K83" i="4"/>
  <c r="M83" i="4"/>
  <c r="J84" i="4"/>
  <c r="K84" i="4"/>
  <c r="L84" i="4" s="1"/>
  <c r="M84" i="4"/>
  <c r="J85" i="4"/>
  <c r="K85" i="4"/>
  <c r="L85" i="4" s="1"/>
  <c r="M85" i="4"/>
  <c r="J86" i="4"/>
  <c r="K86" i="4"/>
  <c r="L86" i="4" s="1"/>
  <c r="M86" i="4"/>
  <c r="J87" i="4"/>
  <c r="K87" i="4"/>
  <c r="M87" i="4"/>
  <c r="J88" i="4"/>
  <c r="K88" i="4"/>
  <c r="L88" i="4" s="1"/>
  <c r="M88" i="4"/>
  <c r="J89" i="4"/>
  <c r="K89" i="4"/>
  <c r="L89" i="4" s="1"/>
  <c r="M89" i="4"/>
  <c r="J90" i="4"/>
  <c r="K90" i="4"/>
  <c r="L90" i="4" s="1"/>
  <c r="M90" i="4"/>
  <c r="J91" i="4"/>
  <c r="K91" i="4"/>
  <c r="M91" i="4"/>
  <c r="J92" i="4"/>
  <c r="K92" i="4"/>
  <c r="L92" i="4" s="1"/>
  <c r="M92" i="4"/>
  <c r="J93" i="4"/>
  <c r="K93" i="4"/>
  <c r="L93" i="4" s="1"/>
  <c r="M93" i="4"/>
  <c r="J94" i="4"/>
  <c r="K94" i="4"/>
  <c r="L94" i="4" s="1"/>
  <c r="M94" i="4"/>
  <c r="J95" i="4"/>
  <c r="K95" i="4"/>
  <c r="M95" i="4"/>
  <c r="J96" i="4"/>
  <c r="K96" i="4"/>
  <c r="L96" i="4" s="1"/>
  <c r="M96" i="4"/>
  <c r="J97" i="4"/>
  <c r="K97" i="4"/>
  <c r="L97" i="4" s="1"/>
  <c r="M97" i="4"/>
  <c r="J98" i="4"/>
  <c r="K98" i="4"/>
  <c r="L98" i="4" s="1"/>
  <c r="M98" i="4"/>
  <c r="J99" i="4"/>
  <c r="K99" i="4"/>
  <c r="M99" i="4"/>
  <c r="J100" i="4"/>
  <c r="K100" i="4"/>
  <c r="L100" i="4" s="1"/>
  <c r="M100" i="4"/>
  <c r="J101" i="4"/>
  <c r="K101" i="4"/>
  <c r="L101" i="4" s="1"/>
  <c r="M101" i="4"/>
  <c r="J102" i="4"/>
  <c r="K102" i="4"/>
  <c r="L102" i="4" s="1"/>
  <c r="M102" i="4"/>
  <c r="J103" i="4"/>
  <c r="K103" i="4"/>
  <c r="M103" i="4"/>
  <c r="J104" i="4"/>
  <c r="K104" i="4"/>
  <c r="L104" i="4" s="1"/>
  <c r="M104" i="4"/>
  <c r="J105" i="4"/>
  <c r="K105" i="4"/>
  <c r="L105" i="4" s="1"/>
  <c r="M105" i="4"/>
  <c r="J106" i="4"/>
  <c r="K106" i="4"/>
  <c r="L106" i="4" s="1"/>
  <c r="M106" i="4"/>
  <c r="J107" i="4"/>
  <c r="K107" i="4"/>
  <c r="M107" i="4"/>
  <c r="J108" i="4"/>
  <c r="K108" i="4"/>
  <c r="L108" i="4" s="1"/>
  <c r="M108" i="4"/>
  <c r="J109" i="4"/>
  <c r="K109" i="4"/>
  <c r="L109" i="4" s="1"/>
  <c r="M109" i="4"/>
  <c r="J110" i="4"/>
  <c r="K110" i="4"/>
  <c r="L110" i="4" s="1"/>
  <c r="M110" i="4"/>
  <c r="J111" i="4"/>
  <c r="K111" i="4"/>
  <c r="M111" i="4"/>
  <c r="J112" i="4"/>
  <c r="K112" i="4"/>
  <c r="L112" i="4" s="1"/>
  <c r="M112" i="4"/>
  <c r="J113" i="4"/>
  <c r="K113" i="4"/>
  <c r="L113" i="4" s="1"/>
  <c r="M113" i="4"/>
  <c r="J114" i="4"/>
  <c r="K114" i="4"/>
  <c r="L114" i="4" s="1"/>
  <c r="M114" i="4"/>
  <c r="J115" i="4"/>
  <c r="K115" i="4"/>
  <c r="M115" i="4"/>
  <c r="J116" i="4"/>
  <c r="K116" i="4"/>
  <c r="L116" i="4" s="1"/>
  <c r="M116" i="4"/>
  <c r="J117" i="4"/>
  <c r="K117" i="4"/>
  <c r="L117" i="4" s="1"/>
  <c r="M117" i="4"/>
  <c r="J118" i="4"/>
  <c r="K118" i="4"/>
  <c r="L118" i="4" s="1"/>
  <c r="M118" i="4"/>
  <c r="J119" i="4"/>
  <c r="K119" i="4"/>
  <c r="M119" i="4"/>
  <c r="J120" i="4"/>
  <c r="K120" i="4"/>
  <c r="L120" i="4" s="1"/>
  <c r="M120" i="4"/>
  <c r="J121" i="4"/>
  <c r="K121" i="4"/>
  <c r="L121" i="4" s="1"/>
  <c r="M121" i="4"/>
  <c r="J122" i="4"/>
  <c r="K122" i="4"/>
  <c r="L122" i="4" s="1"/>
  <c r="M122" i="4"/>
  <c r="J123" i="4"/>
  <c r="K123" i="4"/>
  <c r="M123" i="4"/>
  <c r="J124" i="4"/>
  <c r="K124" i="4"/>
  <c r="L124" i="4" s="1"/>
  <c r="M124" i="4"/>
  <c r="J125" i="4"/>
  <c r="K125" i="4"/>
  <c r="L125" i="4" s="1"/>
  <c r="M125" i="4"/>
  <c r="J126" i="4"/>
  <c r="K126" i="4"/>
  <c r="L126" i="4" s="1"/>
  <c r="M126" i="4"/>
  <c r="J127" i="4"/>
  <c r="K127" i="4"/>
  <c r="M127" i="4"/>
  <c r="J128" i="4"/>
  <c r="K128" i="4"/>
  <c r="L128" i="4" s="1"/>
  <c r="M128" i="4"/>
  <c r="J129" i="4"/>
  <c r="K129" i="4"/>
  <c r="L129" i="4" s="1"/>
  <c r="M129" i="4"/>
  <c r="J130" i="4"/>
  <c r="K130" i="4"/>
  <c r="L130" i="4" s="1"/>
  <c r="M130" i="4"/>
  <c r="J131" i="4"/>
  <c r="K131" i="4"/>
  <c r="M131" i="4"/>
  <c r="J132" i="4"/>
  <c r="K132" i="4"/>
  <c r="L132" i="4" s="1"/>
  <c r="M132" i="4"/>
  <c r="J133" i="4"/>
  <c r="K133" i="4"/>
  <c r="L133" i="4" s="1"/>
  <c r="M133" i="4"/>
  <c r="J134" i="4"/>
  <c r="K134" i="4"/>
  <c r="L134" i="4" s="1"/>
  <c r="M134" i="4"/>
  <c r="J135" i="4"/>
  <c r="K135" i="4"/>
  <c r="M135" i="4"/>
  <c r="J136" i="4"/>
  <c r="K136" i="4"/>
  <c r="L136" i="4" s="1"/>
  <c r="M136" i="4"/>
  <c r="J137" i="4"/>
  <c r="K137" i="4"/>
  <c r="L137" i="4" s="1"/>
  <c r="M137" i="4"/>
  <c r="J138" i="4"/>
  <c r="K138" i="4"/>
  <c r="L138" i="4" s="1"/>
  <c r="M138" i="4"/>
  <c r="J139" i="4"/>
  <c r="K139" i="4"/>
  <c r="M139" i="4"/>
  <c r="J140" i="4"/>
  <c r="K140" i="4"/>
  <c r="L140" i="4" s="1"/>
  <c r="M140" i="4"/>
  <c r="J141" i="4"/>
  <c r="K141" i="4"/>
  <c r="L141" i="4" s="1"/>
  <c r="M141" i="4"/>
  <c r="J142" i="4"/>
  <c r="K142" i="4"/>
  <c r="L142" i="4" s="1"/>
  <c r="M142" i="4"/>
  <c r="J143" i="4"/>
  <c r="K143" i="4"/>
  <c r="M143" i="4"/>
  <c r="J144" i="4"/>
  <c r="K144" i="4"/>
  <c r="L144" i="4" s="1"/>
  <c r="M144" i="4"/>
  <c r="J145" i="4"/>
  <c r="K145" i="4"/>
  <c r="L145" i="4" s="1"/>
  <c r="M145" i="4"/>
  <c r="J146" i="4"/>
  <c r="K146" i="4"/>
  <c r="L146" i="4" s="1"/>
  <c r="M146" i="4"/>
  <c r="J147" i="4"/>
  <c r="K147" i="4"/>
  <c r="M147" i="4"/>
  <c r="J148" i="4"/>
  <c r="K148" i="4"/>
  <c r="L148" i="4" s="1"/>
  <c r="M148" i="4"/>
  <c r="J149" i="4"/>
  <c r="K149" i="4"/>
  <c r="L149" i="4" s="1"/>
  <c r="M149" i="4"/>
  <c r="J150" i="4"/>
  <c r="K150" i="4"/>
  <c r="L150" i="4" s="1"/>
  <c r="M150" i="4"/>
  <c r="J151" i="4"/>
  <c r="K151" i="4"/>
  <c r="M151" i="4"/>
  <c r="J152" i="4"/>
  <c r="K152" i="4"/>
  <c r="L152" i="4" s="1"/>
  <c r="M152" i="4"/>
  <c r="J153" i="4"/>
  <c r="K153" i="4"/>
  <c r="L153" i="4" s="1"/>
  <c r="M153" i="4"/>
  <c r="J154" i="4"/>
  <c r="K154" i="4"/>
  <c r="L154" i="4" s="1"/>
  <c r="M154" i="4"/>
  <c r="J155" i="4"/>
  <c r="K155" i="4"/>
  <c r="M155" i="4"/>
  <c r="J156" i="4"/>
  <c r="K156" i="4"/>
  <c r="L156" i="4" s="1"/>
  <c r="M156" i="4"/>
  <c r="J157" i="4"/>
  <c r="K157" i="4"/>
  <c r="L157" i="4" s="1"/>
  <c r="M157" i="4"/>
  <c r="J158" i="4"/>
  <c r="K158" i="4"/>
  <c r="L158" i="4" s="1"/>
  <c r="M158" i="4"/>
  <c r="J159" i="4"/>
  <c r="K159" i="4"/>
  <c r="M159" i="4"/>
  <c r="J160" i="4"/>
  <c r="K160" i="4"/>
  <c r="L160" i="4" s="1"/>
  <c r="M160" i="4"/>
  <c r="J161" i="4"/>
  <c r="K161" i="4"/>
  <c r="L161" i="4" s="1"/>
  <c r="M161" i="4"/>
  <c r="J162" i="4"/>
  <c r="K162" i="4"/>
  <c r="L162" i="4" s="1"/>
  <c r="M162" i="4"/>
  <c r="J163" i="4"/>
  <c r="K163" i="4"/>
  <c r="M163" i="4"/>
  <c r="J164" i="4"/>
  <c r="K164" i="4"/>
  <c r="L164" i="4" s="1"/>
  <c r="M164" i="4"/>
  <c r="J165" i="4"/>
  <c r="K165" i="4"/>
  <c r="L165" i="4" s="1"/>
  <c r="M165" i="4"/>
  <c r="J166" i="4"/>
  <c r="K166" i="4"/>
  <c r="L166" i="4" s="1"/>
  <c r="M166" i="4"/>
  <c r="J167" i="4"/>
  <c r="K167" i="4"/>
  <c r="M167" i="4"/>
  <c r="J168" i="4"/>
  <c r="K168" i="4"/>
  <c r="L168" i="4" s="1"/>
  <c r="M168" i="4"/>
  <c r="J169" i="4"/>
  <c r="K169" i="4"/>
  <c r="L169" i="4" s="1"/>
  <c r="M169" i="4"/>
  <c r="J170" i="4"/>
  <c r="K170" i="4"/>
  <c r="L170" i="4" s="1"/>
  <c r="M170" i="4"/>
  <c r="J171" i="4"/>
  <c r="K171" i="4"/>
  <c r="M171" i="4"/>
  <c r="J172" i="4"/>
  <c r="K172" i="4"/>
  <c r="L172" i="4" s="1"/>
  <c r="M172" i="4"/>
  <c r="J173" i="4"/>
  <c r="K173" i="4"/>
  <c r="L173" i="4" s="1"/>
  <c r="M173" i="4"/>
  <c r="J174" i="4"/>
  <c r="K174" i="4"/>
  <c r="L174" i="4" s="1"/>
  <c r="M174" i="4"/>
  <c r="J175" i="4"/>
  <c r="K175" i="4"/>
  <c r="M175" i="4"/>
  <c r="J176" i="4"/>
  <c r="K176" i="4"/>
  <c r="L176" i="4" s="1"/>
  <c r="M176" i="4"/>
  <c r="J177" i="4"/>
  <c r="K177" i="4"/>
  <c r="L177" i="4" s="1"/>
  <c r="M177" i="4"/>
  <c r="J178" i="4"/>
  <c r="K178" i="4"/>
  <c r="L178" i="4" s="1"/>
  <c r="M178" i="4"/>
  <c r="J179" i="4"/>
  <c r="K179" i="4"/>
  <c r="M179" i="4"/>
  <c r="J180" i="4"/>
  <c r="K180" i="4"/>
  <c r="L180" i="4" s="1"/>
  <c r="M180" i="4"/>
  <c r="J181" i="4"/>
  <c r="K181" i="4"/>
  <c r="L181" i="4" s="1"/>
  <c r="M181" i="4"/>
  <c r="J182" i="4"/>
  <c r="K182" i="4"/>
  <c r="L182" i="4" s="1"/>
  <c r="M182" i="4"/>
  <c r="J183" i="4"/>
  <c r="K183" i="4"/>
  <c r="M183" i="4"/>
  <c r="J184" i="4"/>
  <c r="K184" i="4"/>
  <c r="L184" i="4" s="1"/>
  <c r="M184" i="4"/>
  <c r="J185" i="4"/>
  <c r="K185" i="4"/>
  <c r="L185" i="4" s="1"/>
  <c r="M185" i="4"/>
  <c r="J186" i="4"/>
  <c r="K186" i="4"/>
  <c r="L186" i="4" s="1"/>
  <c r="M186" i="4"/>
  <c r="J187" i="4"/>
  <c r="K187" i="4"/>
  <c r="M187" i="4"/>
  <c r="J188" i="4"/>
  <c r="K188" i="4"/>
  <c r="L188" i="4" s="1"/>
  <c r="M188" i="4"/>
  <c r="J189" i="4"/>
  <c r="K189" i="4"/>
  <c r="L189" i="4" s="1"/>
  <c r="M189" i="4"/>
  <c r="J190" i="4"/>
  <c r="K190" i="4"/>
  <c r="L190" i="4" s="1"/>
  <c r="M190" i="4"/>
  <c r="J191" i="4"/>
  <c r="K191" i="4"/>
  <c r="M191" i="4"/>
  <c r="J192" i="4"/>
  <c r="K192" i="4"/>
  <c r="L192" i="4" s="1"/>
  <c r="M192" i="4"/>
  <c r="J193" i="4"/>
  <c r="K193" i="4"/>
  <c r="L193" i="4" s="1"/>
  <c r="M193" i="4"/>
  <c r="J194" i="4"/>
  <c r="K194" i="4"/>
  <c r="L194" i="4" s="1"/>
  <c r="M194" i="4"/>
  <c r="J195" i="4"/>
  <c r="K195" i="4"/>
  <c r="M195" i="4"/>
  <c r="J196" i="4"/>
  <c r="K196" i="4"/>
  <c r="L196" i="4" s="1"/>
  <c r="M196" i="4"/>
  <c r="J197" i="4"/>
  <c r="K197" i="4"/>
  <c r="L197" i="4" s="1"/>
  <c r="M197" i="4"/>
  <c r="J198" i="4"/>
  <c r="K198" i="4"/>
  <c r="L198" i="4" s="1"/>
  <c r="M198" i="4"/>
  <c r="J199" i="4"/>
  <c r="K199" i="4"/>
  <c r="M199" i="4"/>
  <c r="J200" i="4"/>
  <c r="K200" i="4"/>
  <c r="L200" i="4" s="1"/>
  <c r="M200" i="4"/>
  <c r="J201" i="4"/>
  <c r="K201" i="4"/>
  <c r="L201" i="4" s="1"/>
  <c r="M201" i="4"/>
  <c r="J202" i="4"/>
  <c r="K202" i="4"/>
  <c r="L202" i="4" s="1"/>
  <c r="M202" i="4"/>
  <c r="J203" i="4"/>
  <c r="K203" i="4"/>
  <c r="M203" i="4"/>
  <c r="J204" i="4"/>
  <c r="K204" i="4"/>
  <c r="L204" i="4" s="1"/>
  <c r="M204" i="4"/>
  <c r="J205" i="4"/>
  <c r="K205" i="4"/>
  <c r="L205" i="4" s="1"/>
  <c r="M205" i="4"/>
  <c r="J206" i="4"/>
  <c r="K206" i="4"/>
  <c r="L206" i="4" s="1"/>
  <c r="M206" i="4"/>
  <c r="J207" i="4"/>
  <c r="K207" i="4"/>
  <c r="M207" i="4"/>
  <c r="J208" i="4"/>
  <c r="K208" i="4"/>
  <c r="L208" i="4" s="1"/>
  <c r="M208" i="4"/>
  <c r="J209" i="4"/>
  <c r="K209" i="4"/>
  <c r="L209" i="4" s="1"/>
  <c r="M209" i="4"/>
  <c r="J210" i="4"/>
  <c r="K210" i="4"/>
  <c r="L210" i="4" s="1"/>
  <c r="M210" i="4"/>
  <c r="J211" i="4"/>
  <c r="K211" i="4"/>
  <c r="M211" i="4"/>
  <c r="J212" i="4"/>
  <c r="K212" i="4"/>
  <c r="L212" i="4" s="1"/>
  <c r="M212" i="4"/>
  <c r="M41" i="5"/>
  <c r="C36" i="5"/>
  <c r="D28" i="5"/>
  <c r="D35" i="5"/>
  <c r="J34" i="2"/>
  <c r="K34" i="2" s="1"/>
  <c r="J30" i="2"/>
  <c r="K30" i="2" s="1"/>
  <c r="J21" i="2" l="1"/>
  <c r="K21" i="2" s="1"/>
  <c r="J28" i="2"/>
  <c r="K28" i="2" s="1"/>
  <c r="J25" i="2"/>
  <c r="K25" i="2" s="1"/>
  <c r="G23" i="2"/>
  <c r="G22" i="2"/>
  <c r="J36" i="2"/>
  <c r="K36" i="2" s="1"/>
  <c r="D39" i="5"/>
  <c r="D30" i="5"/>
  <c r="C46" i="5"/>
  <c r="C38" i="5"/>
  <c r="D27" i="5"/>
  <c r="D47" i="5"/>
  <c r="C43" i="5"/>
  <c r="D33" i="5"/>
  <c r="C30" i="5"/>
  <c r="C28" i="5"/>
  <c r="N28" i="5" s="1"/>
  <c r="O28" i="5" s="1"/>
  <c r="P28" i="5" s="1"/>
  <c r="C33" i="5"/>
  <c r="L43" i="4"/>
  <c r="M43" i="4" s="1"/>
  <c r="L44" i="4"/>
  <c r="H44" i="4" s="1"/>
  <c r="G29" i="4"/>
  <c r="G35" i="4"/>
  <c r="M35" i="4"/>
  <c r="M28" i="4"/>
  <c r="G28" i="4"/>
  <c r="L39" i="4"/>
  <c r="L36" i="4"/>
  <c r="M36" i="4" s="1"/>
  <c r="L23" i="4"/>
  <c r="G23" i="4" s="1"/>
  <c r="L21" i="4"/>
  <c r="M21" i="4" s="1"/>
  <c r="C23" i="5"/>
  <c r="M30" i="5"/>
  <c r="M24" i="5"/>
  <c r="M48" i="5"/>
  <c r="L32" i="5"/>
  <c r="L44" i="5"/>
  <c r="M36" i="5"/>
  <c r="K24" i="2"/>
  <c r="H24" i="2"/>
  <c r="O112" i="5"/>
  <c r="P112" i="5"/>
  <c r="O64" i="5"/>
  <c r="P64" i="5"/>
  <c r="M212" i="5"/>
  <c r="L212" i="5"/>
  <c r="N212" i="5" s="1"/>
  <c r="O94" i="5"/>
  <c r="P94" i="5"/>
  <c r="D41" i="5"/>
  <c r="M37" i="5"/>
  <c r="C40" i="4"/>
  <c r="D40" i="4"/>
  <c r="D27" i="4"/>
  <c r="D25" i="4"/>
  <c r="L25" i="4" s="1"/>
  <c r="L214" i="5"/>
  <c r="N214" i="5" s="1"/>
  <c r="P212" i="5"/>
  <c r="L210" i="5"/>
  <c r="N210" i="5" s="1"/>
  <c r="O200" i="5"/>
  <c r="P193" i="5"/>
  <c r="P190" i="5"/>
  <c r="M188" i="5"/>
  <c r="L188" i="5"/>
  <c r="N188" i="5" s="1"/>
  <c r="L182" i="5"/>
  <c r="N182" i="5" s="1"/>
  <c r="P180" i="5"/>
  <c r="L178" i="5"/>
  <c r="N178" i="5" s="1"/>
  <c r="O168" i="5"/>
  <c r="P161" i="5"/>
  <c r="P158" i="5"/>
  <c r="M156" i="5"/>
  <c r="L156" i="5"/>
  <c r="N156" i="5" s="1"/>
  <c r="L150" i="5"/>
  <c r="N150" i="5" s="1"/>
  <c r="P148" i="5"/>
  <c r="L146" i="5"/>
  <c r="N146" i="5" s="1"/>
  <c r="P143" i="5"/>
  <c r="O143" i="5"/>
  <c r="M140" i="5"/>
  <c r="L140" i="5"/>
  <c r="N140" i="5" s="1"/>
  <c r="O126" i="5"/>
  <c r="P126" i="5"/>
  <c r="O96" i="5"/>
  <c r="P96" i="5"/>
  <c r="P67" i="5"/>
  <c r="O67" i="5"/>
  <c r="L57" i="5"/>
  <c r="N57" i="5" s="1"/>
  <c r="M46" i="5"/>
  <c r="M44" i="5"/>
  <c r="M40" i="5"/>
  <c r="M32" i="5"/>
  <c r="K20" i="5"/>
  <c r="J37" i="2"/>
  <c r="H37" i="2" s="1"/>
  <c r="C31" i="2"/>
  <c r="D31" i="2"/>
  <c r="J33" i="2"/>
  <c r="K33" i="2" s="1"/>
  <c r="C27" i="2"/>
  <c r="D27" i="2"/>
  <c r="H35" i="4"/>
  <c r="C25" i="5"/>
  <c r="C35" i="5"/>
  <c r="D40" i="5"/>
  <c r="M23" i="5"/>
  <c r="M39" i="5"/>
  <c r="M25" i="5"/>
  <c r="G34" i="2"/>
  <c r="C29" i="5"/>
  <c r="D23" i="5"/>
  <c r="D43" i="5"/>
  <c r="D32" i="5"/>
  <c r="C24" i="5"/>
  <c r="D38" i="5"/>
  <c r="L36" i="5"/>
  <c r="M27" i="5"/>
  <c r="M43" i="5"/>
  <c r="M45" i="5"/>
  <c r="L211" i="4"/>
  <c r="L207" i="4"/>
  <c r="L203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C45" i="4"/>
  <c r="C31" i="4"/>
  <c r="C27" i="4"/>
  <c r="O208" i="5"/>
  <c r="P205" i="5"/>
  <c r="N200" i="5"/>
  <c r="P198" i="5"/>
  <c r="M196" i="5"/>
  <c r="L196" i="5"/>
  <c r="N196" i="5" s="1"/>
  <c r="L190" i="5"/>
  <c r="N190" i="5" s="1"/>
  <c r="L186" i="5"/>
  <c r="N186" i="5" s="1"/>
  <c r="O183" i="5"/>
  <c r="O176" i="5"/>
  <c r="P173" i="5"/>
  <c r="N168" i="5"/>
  <c r="P166" i="5"/>
  <c r="M164" i="5"/>
  <c r="L164" i="5"/>
  <c r="L158" i="5"/>
  <c r="N158" i="5" s="1"/>
  <c r="L154" i="5"/>
  <c r="N154" i="5" s="1"/>
  <c r="O151" i="5"/>
  <c r="O144" i="5"/>
  <c r="L138" i="5"/>
  <c r="N138" i="5" s="1"/>
  <c r="O133" i="5"/>
  <c r="P133" i="5"/>
  <c r="M132" i="5"/>
  <c r="L132" i="5"/>
  <c r="N132" i="5" s="1"/>
  <c r="O127" i="5"/>
  <c r="O110" i="5"/>
  <c r="P110" i="5"/>
  <c r="P108" i="5"/>
  <c r="P106" i="5"/>
  <c r="O78" i="5"/>
  <c r="P78" i="5"/>
  <c r="P76" i="5"/>
  <c r="L73" i="5"/>
  <c r="N73" i="5" s="1"/>
  <c r="O71" i="5"/>
  <c r="M69" i="5"/>
  <c r="L69" i="5"/>
  <c r="N69" i="5" s="1"/>
  <c r="P68" i="5"/>
  <c r="O52" i="5"/>
  <c r="P52" i="5"/>
  <c r="M49" i="5"/>
  <c r="L49" i="5"/>
  <c r="N49" i="5" s="1"/>
  <c r="M38" i="5"/>
  <c r="C35" i="2"/>
  <c r="D35" i="2"/>
  <c r="D32" i="2"/>
  <c r="J32" i="2" s="1"/>
  <c r="K32" i="2" s="1"/>
  <c r="M204" i="5"/>
  <c r="L204" i="5"/>
  <c r="N204" i="5" s="1"/>
  <c r="M172" i="5"/>
  <c r="L172" i="5"/>
  <c r="N172" i="5" s="1"/>
  <c r="O80" i="5"/>
  <c r="P80" i="5"/>
  <c r="C24" i="4"/>
  <c r="D24" i="4"/>
  <c r="M180" i="5"/>
  <c r="L180" i="5"/>
  <c r="N180" i="5" s="1"/>
  <c r="M148" i="5"/>
  <c r="L148" i="5"/>
  <c r="N148" i="5" s="1"/>
  <c r="P136" i="5"/>
  <c r="O136" i="5"/>
  <c r="J29" i="2"/>
  <c r="G29" i="2" s="1"/>
  <c r="L63" i="4"/>
  <c r="L59" i="4"/>
  <c r="L55" i="4"/>
  <c r="L51" i="4"/>
  <c r="N128" i="5"/>
  <c r="M124" i="5"/>
  <c r="L124" i="5"/>
  <c r="N124" i="5" s="1"/>
  <c r="M26" i="5"/>
  <c r="M34" i="5"/>
  <c r="M42" i="5"/>
  <c r="D20" i="2"/>
  <c r="J20" i="2" s="1"/>
  <c r="K20" i="2" s="1"/>
  <c r="N120" i="5"/>
  <c r="N75" i="5"/>
  <c r="N67" i="5"/>
  <c r="N59" i="5"/>
  <c r="N51" i="5"/>
  <c r="L71" i="5"/>
  <c r="N71" i="5" s="1"/>
  <c r="L63" i="5"/>
  <c r="N63" i="5" s="1"/>
  <c r="L55" i="5"/>
  <c r="N55" i="5" s="1"/>
  <c r="C40" i="5"/>
  <c r="K19" i="5"/>
  <c r="H21" i="4"/>
  <c r="G39" i="4"/>
  <c r="H39" i="4"/>
  <c r="M39" i="4"/>
  <c r="C42" i="4"/>
  <c r="D42" i="4"/>
  <c r="C34" i="4"/>
  <c r="D34" i="4"/>
  <c r="C26" i="4"/>
  <c r="D26" i="4"/>
  <c r="C46" i="4"/>
  <c r="D46" i="4"/>
  <c r="L45" i="4"/>
  <c r="C38" i="4"/>
  <c r="D38" i="4"/>
  <c r="C30" i="4"/>
  <c r="D30" i="4"/>
  <c r="C22" i="4"/>
  <c r="D22" i="4"/>
  <c r="M213" i="5"/>
  <c r="L213" i="5"/>
  <c r="M211" i="5"/>
  <c r="L211" i="5"/>
  <c r="M209" i="5"/>
  <c r="L209" i="5"/>
  <c r="M207" i="5"/>
  <c r="L207" i="5"/>
  <c r="M205" i="5"/>
  <c r="L205" i="5"/>
  <c r="M203" i="5"/>
  <c r="L203" i="5"/>
  <c r="M201" i="5"/>
  <c r="L201" i="5"/>
  <c r="M199" i="5"/>
  <c r="L199" i="5"/>
  <c r="M197" i="5"/>
  <c r="L197" i="5"/>
  <c r="M195" i="5"/>
  <c r="L195" i="5"/>
  <c r="M193" i="5"/>
  <c r="L193" i="5"/>
  <c r="M191" i="5"/>
  <c r="L191" i="5"/>
  <c r="M189" i="5"/>
  <c r="L189" i="5"/>
  <c r="M187" i="5"/>
  <c r="L187" i="5"/>
  <c r="M185" i="5"/>
  <c r="L185" i="5"/>
  <c r="M183" i="5"/>
  <c r="L183" i="5"/>
  <c r="M181" i="5"/>
  <c r="L181" i="5"/>
  <c r="M179" i="5"/>
  <c r="L179" i="5"/>
  <c r="M177" i="5"/>
  <c r="L177" i="5"/>
  <c r="M175" i="5"/>
  <c r="L175" i="5"/>
  <c r="M173" i="5"/>
  <c r="L173" i="5"/>
  <c r="M171" i="5"/>
  <c r="L171" i="5"/>
  <c r="M169" i="5"/>
  <c r="L169" i="5"/>
  <c r="M167" i="5"/>
  <c r="L167" i="5"/>
  <c r="M165" i="5"/>
  <c r="L165" i="5"/>
  <c r="M163" i="5"/>
  <c r="L163" i="5"/>
  <c r="M161" i="5"/>
  <c r="L161" i="5"/>
  <c r="M159" i="5"/>
  <c r="L159" i="5"/>
  <c r="M157" i="5"/>
  <c r="L157" i="5"/>
  <c r="M155" i="5"/>
  <c r="L155" i="5"/>
  <c r="M153" i="5"/>
  <c r="L153" i="5"/>
  <c r="M151" i="5"/>
  <c r="L151" i="5"/>
  <c r="M149" i="5"/>
  <c r="L149" i="5"/>
  <c r="M147" i="5"/>
  <c r="L147" i="5"/>
  <c r="M145" i="5"/>
  <c r="L145" i="5"/>
  <c r="M143" i="5"/>
  <c r="L143" i="5"/>
  <c r="M141" i="5"/>
  <c r="L141" i="5"/>
  <c r="M139" i="5"/>
  <c r="L139" i="5"/>
  <c r="M137" i="5"/>
  <c r="L137" i="5"/>
  <c r="M135" i="5"/>
  <c r="L135" i="5"/>
  <c r="M133" i="5"/>
  <c r="L133" i="5"/>
  <c r="M131" i="5"/>
  <c r="L131" i="5"/>
  <c r="M129" i="5"/>
  <c r="L129" i="5"/>
  <c r="M127" i="5"/>
  <c r="L127" i="5"/>
  <c r="M125" i="5"/>
  <c r="L125" i="5"/>
  <c r="M123" i="5"/>
  <c r="L123" i="5"/>
  <c r="M121" i="5"/>
  <c r="L121" i="5"/>
  <c r="M119" i="5"/>
  <c r="L119" i="5"/>
  <c r="M118" i="5"/>
  <c r="L118" i="5"/>
  <c r="M117" i="5"/>
  <c r="L117" i="5"/>
  <c r="L41" i="4"/>
  <c r="G41" i="4" s="1"/>
  <c r="L33" i="4"/>
  <c r="G30" i="2"/>
  <c r="G26" i="2"/>
  <c r="G24" i="2"/>
  <c r="H29" i="4"/>
  <c r="H30" i="2"/>
  <c r="L32" i="4"/>
  <c r="L37" i="4"/>
  <c r="H28" i="4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H34" i="2"/>
  <c r="H22" i="2"/>
  <c r="H23" i="2"/>
  <c r="H26" i="2"/>
  <c r="C27" i="5"/>
  <c r="C31" i="5"/>
  <c r="D31" i="5"/>
  <c r="D29" i="5"/>
  <c r="D25" i="5"/>
  <c r="D37" i="5"/>
  <c r="D45" i="5"/>
  <c r="C34" i="5"/>
  <c r="C26" i="5"/>
  <c r="D48" i="5"/>
  <c r="D44" i="5"/>
  <c r="D36" i="5"/>
  <c r="D24" i="5"/>
  <c r="C37" i="5"/>
  <c r="C39" i="5"/>
  <c r="C47" i="5"/>
  <c r="C42" i="5"/>
  <c r="C32" i="5"/>
  <c r="D42" i="5"/>
  <c r="D26" i="5"/>
  <c r="C45" i="5"/>
  <c r="D46" i="5"/>
  <c r="C44" i="5"/>
  <c r="C48" i="5"/>
  <c r="L26" i="5"/>
  <c r="L30" i="5"/>
  <c r="L34" i="5"/>
  <c r="L38" i="5"/>
  <c r="L42" i="5"/>
  <c r="L46" i="5"/>
  <c r="L48" i="5"/>
  <c r="L74" i="5"/>
  <c r="N74" i="5" s="1"/>
  <c r="L72" i="5"/>
  <c r="N72" i="5" s="1"/>
  <c r="L70" i="5"/>
  <c r="N70" i="5" s="1"/>
  <c r="L68" i="5"/>
  <c r="N68" i="5" s="1"/>
  <c r="L66" i="5"/>
  <c r="N66" i="5" s="1"/>
  <c r="L64" i="5"/>
  <c r="N64" i="5" s="1"/>
  <c r="L62" i="5"/>
  <c r="N62" i="5" s="1"/>
  <c r="L60" i="5"/>
  <c r="N60" i="5" s="1"/>
  <c r="L58" i="5"/>
  <c r="N58" i="5" s="1"/>
  <c r="L56" i="5"/>
  <c r="N56" i="5" s="1"/>
  <c r="L54" i="5"/>
  <c r="N54" i="5" s="1"/>
  <c r="L52" i="5"/>
  <c r="N52" i="5" s="1"/>
  <c r="L50" i="5"/>
  <c r="N50" i="5" s="1"/>
  <c r="L47" i="5"/>
  <c r="L45" i="5"/>
  <c r="L43" i="5"/>
  <c r="L41" i="5"/>
  <c r="C41" i="5"/>
  <c r="L39" i="5"/>
  <c r="L37" i="5"/>
  <c r="L35" i="5"/>
  <c r="L33" i="5"/>
  <c r="L31" i="5"/>
  <c r="L29" i="5"/>
  <c r="L27" i="5"/>
  <c r="L25" i="5"/>
  <c r="L23" i="5"/>
  <c r="G21" i="2" l="1"/>
  <c r="H21" i="2"/>
  <c r="G28" i="2"/>
  <c r="H28" i="2"/>
  <c r="G25" i="2"/>
  <c r="H25" i="2"/>
  <c r="H36" i="2"/>
  <c r="H32" i="2"/>
  <c r="G33" i="2"/>
  <c r="H33" i="2"/>
  <c r="G36" i="2"/>
  <c r="J31" i="2"/>
  <c r="G21" i="4"/>
  <c r="M23" i="4"/>
  <c r="L24" i="4"/>
  <c r="H24" i="4" s="1"/>
  <c r="H43" i="4"/>
  <c r="L40" i="4"/>
  <c r="G40" i="4" s="1"/>
  <c r="G43" i="4"/>
  <c r="G44" i="4"/>
  <c r="M44" i="4"/>
  <c r="H23" i="4"/>
  <c r="G36" i="4"/>
  <c r="H36" i="4"/>
  <c r="G45" i="4"/>
  <c r="N40" i="5"/>
  <c r="G40" i="5" s="1"/>
  <c r="N46" i="5"/>
  <c r="O46" i="5" s="1"/>
  <c r="P46" i="5" s="1"/>
  <c r="G28" i="5"/>
  <c r="M25" i="4"/>
  <c r="G25" i="4"/>
  <c r="H25" i="4"/>
  <c r="N33" i="5"/>
  <c r="O33" i="5" s="1"/>
  <c r="P33" i="5" s="1"/>
  <c r="L27" i="4"/>
  <c r="M27" i="4" s="1"/>
  <c r="G32" i="2"/>
  <c r="N25" i="5"/>
  <c r="O25" i="5" s="1"/>
  <c r="P25" i="5" s="1"/>
  <c r="G20" i="2"/>
  <c r="H29" i="2"/>
  <c r="K29" i="2"/>
  <c r="H20" i="2"/>
  <c r="H28" i="5"/>
  <c r="N43" i="5"/>
  <c r="H43" i="5" s="1"/>
  <c r="J35" i="2"/>
  <c r="H35" i="2" s="1"/>
  <c r="N164" i="5"/>
  <c r="L31" i="4"/>
  <c r="G31" i="4" s="1"/>
  <c r="J27" i="2"/>
  <c r="K27" i="2" s="1"/>
  <c r="G37" i="2"/>
  <c r="K37" i="2"/>
  <c r="N23" i="5"/>
  <c r="G23" i="5" s="1"/>
  <c r="N38" i="5"/>
  <c r="G38" i="5" s="1"/>
  <c r="N48" i="5"/>
  <c r="O48" i="5" s="1"/>
  <c r="P48" i="5" s="1"/>
  <c r="N32" i="5"/>
  <c r="N47" i="5"/>
  <c r="G47" i="5" s="1"/>
  <c r="N37" i="5"/>
  <c r="O37" i="5" s="1"/>
  <c r="P37" i="5" s="1"/>
  <c r="N34" i="5"/>
  <c r="N31" i="5"/>
  <c r="O31" i="5" s="1"/>
  <c r="P31" i="5" s="1"/>
  <c r="H33" i="4"/>
  <c r="M33" i="4"/>
  <c r="M41" i="4"/>
  <c r="H41" i="4"/>
  <c r="L22" i="4"/>
  <c r="M22" i="4" s="1"/>
  <c r="L46" i="4"/>
  <c r="G46" i="4" s="1"/>
  <c r="L34" i="4"/>
  <c r="G34" i="4" s="1"/>
  <c r="N41" i="5"/>
  <c r="G41" i="5" s="1"/>
  <c r="N44" i="5"/>
  <c r="O44" i="5" s="1"/>
  <c r="P44" i="5" s="1"/>
  <c r="N45" i="5"/>
  <c r="O45" i="5" s="1"/>
  <c r="P45" i="5" s="1"/>
  <c r="N42" i="5"/>
  <c r="O42" i="5" s="1"/>
  <c r="P42" i="5" s="1"/>
  <c r="N39" i="5"/>
  <c r="G39" i="5" s="1"/>
  <c r="N26" i="5"/>
  <c r="O26" i="5" s="1"/>
  <c r="P26" i="5" s="1"/>
  <c r="N27" i="5"/>
  <c r="H37" i="4"/>
  <c r="M37" i="4"/>
  <c r="G37" i="4"/>
  <c r="M32" i="4"/>
  <c r="G32" i="4"/>
  <c r="M24" i="4"/>
  <c r="L30" i="4"/>
  <c r="M30" i="4" s="1"/>
  <c r="L38" i="4"/>
  <c r="M38" i="4" s="1"/>
  <c r="M45" i="4"/>
  <c r="H45" i="4"/>
  <c r="L26" i="4"/>
  <c r="M26" i="4" s="1"/>
  <c r="L42" i="4"/>
  <c r="M42" i="4" s="1"/>
  <c r="N35" i="5"/>
  <c r="N29" i="5"/>
  <c r="O29" i="5" s="1"/>
  <c r="P29" i="5" s="1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36" i="5"/>
  <c r="N30" i="5"/>
  <c r="G33" i="4"/>
  <c r="N24" i="5"/>
  <c r="H24" i="5" s="1"/>
  <c r="H32" i="4"/>
  <c r="N117" i="5"/>
  <c r="N118" i="5"/>
  <c r="N119" i="5"/>
  <c r="N121" i="5"/>
  <c r="N123" i="5"/>
  <c r="N125" i="5"/>
  <c r="N127" i="5"/>
  <c r="N129" i="5"/>
  <c r="N131" i="5"/>
  <c r="N133" i="5"/>
  <c r="N135" i="5"/>
  <c r="N137" i="5"/>
  <c r="N139" i="5"/>
  <c r="N141" i="5"/>
  <c r="N143" i="5"/>
  <c r="N145" i="5"/>
  <c r="N147" i="5"/>
  <c r="N149" i="5"/>
  <c r="N151" i="5"/>
  <c r="N153" i="5"/>
  <c r="N155" i="5"/>
  <c r="N157" i="5"/>
  <c r="N159" i="5"/>
  <c r="N161" i="5"/>
  <c r="N163" i="5"/>
  <c r="N165" i="5"/>
  <c r="N167" i="5"/>
  <c r="N169" i="5"/>
  <c r="N171" i="5"/>
  <c r="N173" i="5"/>
  <c r="N175" i="5"/>
  <c r="N177" i="5"/>
  <c r="N179" i="5"/>
  <c r="N181" i="5"/>
  <c r="N183" i="5"/>
  <c r="N185" i="5"/>
  <c r="N187" i="5"/>
  <c r="N189" i="5"/>
  <c r="N191" i="5"/>
  <c r="N193" i="5"/>
  <c r="N195" i="5"/>
  <c r="N197" i="5"/>
  <c r="N199" i="5"/>
  <c r="N201" i="5"/>
  <c r="N203" i="5"/>
  <c r="N205" i="5"/>
  <c r="N207" i="5"/>
  <c r="N209" i="5"/>
  <c r="N211" i="5"/>
  <c r="N213" i="5"/>
  <c r="K31" i="2" l="1"/>
  <c r="H31" i="2"/>
  <c r="G31" i="2"/>
  <c r="M40" i="4"/>
  <c r="O40" i="5"/>
  <c r="P40" i="5" s="1"/>
  <c r="G24" i="4"/>
  <c r="H40" i="4"/>
  <c r="H22" i="4"/>
  <c r="G26" i="4"/>
  <c r="H40" i="5"/>
  <c r="G42" i="5"/>
  <c r="H45" i="5"/>
  <c r="H46" i="5"/>
  <c r="G46" i="5"/>
  <c r="G43" i="5"/>
  <c r="G48" i="5"/>
  <c r="G26" i="5"/>
  <c r="G44" i="5"/>
  <c r="H33" i="5"/>
  <c r="G45" i="5"/>
  <c r="H44" i="5"/>
  <c r="H27" i="2"/>
  <c r="H37" i="5"/>
  <c r="H25" i="5"/>
  <c r="H42" i="5"/>
  <c r="H26" i="5"/>
  <c r="G30" i="4"/>
  <c r="O43" i="5"/>
  <c r="P43" i="5" s="1"/>
  <c r="G37" i="5"/>
  <c r="H27" i="4"/>
  <c r="G27" i="2"/>
  <c r="G35" i="2"/>
  <c r="K35" i="2"/>
  <c r="G33" i="5"/>
  <c r="H31" i="5"/>
  <c r="H48" i="5"/>
  <c r="M31" i="4"/>
  <c r="H31" i="4"/>
  <c r="G27" i="4"/>
  <c r="G25" i="5"/>
  <c r="O36" i="5"/>
  <c r="P36" i="5" s="1"/>
  <c r="G36" i="5"/>
  <c r="O35" i="5"/>
  <c r="P35" i="5" s="1"/>
  <c r="H35" i="5"/>
  <c r="O27" i="5"/>
  <c r="P27" i="5" s="1"/>
  <c r="H27" i="5"/>
  <c r="O34" i="5"/>
  <c r="P34" i="5" s="1"/>
  <c r="H34" i="5"/>
  <c r="O32" i="5"/>
  <c r="P32" i="5" s="1"/>
  <c r="H32" i="5"/>
  <c r="O24" i="5"/>
  <c r="P24" i="5" s="1"/>
  <c r="G24" i="5"/>
  <c r="O30" i="5"/>
  <c r="P30" i="5" s="1"/>
  <c r="H30" i="5"/>
  <c r="O39" i="5"/>
  <c r="P39" i="5" s="1"/>
  <c r="H39" i="5"/>
  <c r="O41" i="5"/>
  <c r="P41" i="5" s="1"/>
  <c r="H41" i="5"/>
  <c r="M34" i="4"/>
  <c r="H34" i="4"/>
  <c r="M46" i="4"/>
  <c r="H46" i="4"/>
  <c r="O47" i="5"/>
  <c r="P47" i="5" s="1"/>
  <c r="H47" i="5"/>
  <c r="O38" i="5"/>
  <c r="P38" i="5" s="1"/>
  <c r="H38" i="5"/>
  <c r="O23" i="5"/>
  <c r="P23" i="5" s="1"/>
  <c r="H23" i="5"/>
  <c r="H36" i="5"/>
  <c r="H42" i="4"/>
  <c r="G35" i="5"/>
  <c r="G29" i="5"/>
  <c r="H38" i="4"/>
  <c r="H29" i="5"/>
  <c r="G30" i="5"/>
  <c r="G42" i="4"/>
  <c r="G38" i="4"/>
  <c r="G27" i="5"/>
  <c r="G22" i="4"/>
  <c r="G31" i="5"/>
  <c r="G34" i="5"/>
  <c r="G32" i="5"/>
  <c r="H26" i="4"/>
  <c r="H30" i="4"/>
  <c r="M25" i="2" l="1"/>
  <c r="K9" i="5"/>
  <c r="L8" i="4"/>
</calcChain>
</file>

<file path=xl/sharedStrings.xml><?xml version="1.0" encoding="utf-8"?>
<sst xmlns="http://schemas.openxmlformats.org/spreadsheetml/2006/main" count="339" uniqueCount="207">
  <si>
    <t>Welcome to GAMMAFIT.XLS</t>
  </si>
  <si>
    <t xml:space="preserve">There are five worksheets to help in fitting activity coefficient. </t>
  </si>
  <si>
    <t>The worksheets use the Margules equation, but can easily be reprogrammed for other models.</t>
  </si>
  <si>
    <t>P-x-y fit P</t>
  </si>
  <si>
    <t>Use this worksheet to fit P-x-y data or prepare P-x-y plot from literature fit.</t>
  </si>
  <si>
    <t>P-x-y Plot</t>
  </si>
  <si>
    <t>Automatic plot generated from 'P-x-y fit P'</t>
  </si>
  <si>
    <t>T-x-y fit P</t>
  </si>
  <si>
    <t>Use this worksheet to fit to T-x-y data or enter data for T-x-y plot.</t>
  </si>
  <si>
    <t>The pressure is fit to adjust the parameters.</t>
  </si>
  <si>
    <t>T--x-y Calc T</t>
  </si>
  <si>
    <t>This worksheet calculates the bubble temperatures from the data</t>
  </si>
  <si>
    <t>entered in 'T-x-y fit P'.  Use this to generate the T-x-y plot after data is fit</t>
  </si>
  <si>
    <t>in "T-x-y fit P'.</t>
  </si>
  <si>
    <t>T-x-y Plot</t>
  </si>
  <si>
    <t>Automatic plot generated from 'T-x-y fit P' and 'T-x-y Calc T'.</t>
  </si>
  <si>
    <t>Plot formats:</t>
  </si>
  <si>
    <r>
      <t xml:space="preserve">When viewing a chart, </t>
    </r>
    <r>
      <rPr>
        <i/>
        <sz val="10"/>
        <rFont val="Arial"/>
        <family val="2"/>
      </rPr>
      <t>Right</t>
    </r>
    <r>
      <rPr>
        <sz val="10"/>
        <rFont val="Arial"/>
        <family val="2"/>
      </rPr>
      <t xml:space="preserve"> click on a data set or axis to modify.</t>
    </r>
  </si>
  <si>
    <t>Plot Data Series:</t>
  </si>
  <si>
    <t>See the text appendix for additional hints on plotting multiple data sets.</t>
  </si>
  <si>
    <t>For the T-x-y plot you will need to reset the data series for each new system. To do this,</t>
  </si>
  <si>
    <r>
      <t xml:space="preserve">  1)</t>
    </r>
    <r>
      <rPr>
        <i/>
        <sz val="10"/>
        <rFont val="Arial"/>
        <family val="2"/>
      </rPr>
      <t xml:space="preserve"> Left</t>
    </r>
    <r>
      <rPr>
        <sz val="10"/>
        <rFont val="Arial"/>
        <family val="2"/>
      </rPr>
      <t xml:space="preserve"> click on the data series.  In the forumula bar, the formula will look something like:</t>
    </r>
  </si>
  <si>
    <t xml:space="preserve">      =SERIES(,'T-x-y Calc T'!$A$18:$A$43,'T-x-y Calc T'!$G$18:$G$43,1)</t>
  </si>
  <si>
    <t xml:space="preserve">      where the worksheet and cells are referenced for the coordinates to be plotted.</t>
  </si>
  <si>
    <t xml:space="preserve">  2) Highlight an entire reference, (e.g. 'T-x-y Calc T'!$A$18:$A$43), by dragging the mouse.  </t>
  </si>
  <si>
    <t xml:space="preserve">  3) Click on the worksheet tab that the data should come from, (e.g. "T-x-y Calc T').</t>
  </si>
  <si>
    <t xml:space="preserve">  4) Drag over the desired range. Repeat for the other data sets. </t>
  </si>
  <si>
    <t>For use with "An Introduction to Applied Thermodynamics" by J.R. Elliott, C.T. Lira</t>
  </si>
  <si>
    <t>www.egr.msu.edu/~lira/thermtxt.htm</t>
  </si>
  <si>
    <t>P-x-y fit Pressure</t>
  </si>
  <si>
    <t>Margules Equation</t>
  </si>
  <si>
    <t>Using Modified Raoult's Law</t>
  </si>
  <si>
    <t>Sheet must be unprotected to use Solver</t>
  </si>
  <si>
    <t xml:space="preserve">Instructions: </t>
  </si>
  <si>
    <t>1) provide system component names, system T, and either/or Antione coefficients or experimental vapor pressures.</t>
  </si>
  <si>
    <r>
      <t xml:space="preserve">    Be careful to match the Antoine coefficients with the logarithmic form (base 10 or base e) and units of P</t>
    </r>
    <r>
      <rPr>
        <vertAlign val="superscript"/>
        <sz val="10"/>
        <rFont val="Arial"/>
        <family val="2"/>
      </rPr>
      <t>sat</t>
    </r>
    <r>
      <rPr>
        <sz val="10"/>
        <rFont val="Arial"/>
        <family val="2"/>
      </rPr>
      <t>.</t>
    </r>
  </si>
  <si>
    <t>Note: cell references</t>
  </si>
  <si>
    <t>2) Enter data in columns A, E(optional), F(optional), and I . Data may be entered in rows 20 through 211.</t>
  </si>
  <si>
    <t>in instructions are</t>
  </si>
  <si>
    <t>3) Set initial guesses for activity model parameters in D17 and E17.</t>
  </si>
  <si>
    <t>outdated if rows or</t>
  </si>
  <si>
    <t xml:space="preserve">4) Specify in M21 whether to use experimental or calculated vapor pressure. </t>
  </si>
  <si>
    <t>columns are added</t>
  </si>
  <si>
    <t>5) Unprotect sheet.</t>
  </si>
  <si>
    <t>or deleted.</t>
  </si>
  <si>
    <t>7) Protect sheet when done to avoid inadvertent changes.</t>
  </si>
  <si>
    <t xml:space="preserve">    To override the default, highlight the desired print range, then choose File...Print…Click the 'Selection' radio button.</t>
  </si>
  <si>
    <t>9) See the INSTRUCTIONS worksheet for hints on updating the plot for new data sets.</t>
  </si>
  <si>
    <t>Antoine Coefficents</t>
  </si>
  <si>
    <t>Calculated</t>
  </si>
  <si>
    <t>Expt</t>
  </si>
  <si>
    <t>Selected</t>
  </si>
  <si>
    <t>System Components</t>
  </si>
  <si>
    <t>Parameters to adjust</t>
  </si>
  <si>
    <t>A</t>
  </si>
  <si>
    <t>B</t>
  </si>
  <si>
    <t>C</t>
  </si>
  <si>
    <r>
      <t>P</t>
    </r>
    <r>
      <rPr>
        <vertAlign val="superscript"/>
        <sz val="10"/>
        <rFont val="Arial"/>
        <family val="2"/>
      </rPr>
      <t>sat</t>
    </r>
    <r>
      <rPr>
        <sz val="10"/>
        <rFont val="Arial"/>
        <family val="2"/>
      </rPr>
      <t>(mm Hg)</t>
    </r>
  </si>
  <si>
    <t>(1) 2-propanol</t>
  </si>
  <si>
    <r>
      <t>A</t>
    </r>
    <r>
      <rPr>
        <vertAlign val="subscript"/>
        <sz val="10"/>
        <rFont val="Arial"/>
        <family val="2"/>
      </rPr>
      <t>12</t>
    </r>
  </si>
  <si>
    <r>
      <t>A</t>
    </r>
    <r>
      <rPr>
        <vertAlign val="subscript"/>
        <sz val="10"/>
        <rFont val="Arial"/>
        <family val="2"/>
      </rPr>
      <t>21</t>
    </r>
  </si>
  <si>
    <t>T(C)</t>
  </si>
  <si>
    <t>(2) water</t>
  </si>
  <si>
    <t>&lt;---optional-----&gt;</t>
  </si>
  <si>
    <r>
      <t>x</t>
    </r>
    <r>
      <rPr>
        <vertAlign val="subscript"/>
        <sz val="10"/>
        <rFont val="Arial"/>
        <family val="2"/>
      </rPr>
      <t>1</t>
    </r>
  </si>
  <si>
    <r>
      <t>x</t>
    </r>
    <r>
      <rPr>
        <vertAlign val="subscript"/>
        <sz val="10"/>
        <rFont val="Arial"/>
        <family val="2"/>
      </rPr>
      <t>2</t>
    </r>
  </si>
  <si>
    <r>
      <t>g</t>
    </r>
    <r>
      <rPr>
        <vertAlign val="subscript"/>
        <sz val="10"/>
        <rFont val="Arial"/>
        <family val="2"/>
      </rPr>
      <t>1, calc</t>
    </r>
  </si>
  <si>
    <r>
      <t>g</t>
    </r>
    <r>
      <rPr>
        <vertAlign val="subscript"/>
        <sz val="10"/>
        <rFont val="Arial"/>
        <family val="2"/>
      </rPr>
      <t>2,calc</t>
    </r>
  </si>
  <si>
    <r>
      <t>y</t>
    </r>
    <r>
      <rPr>
        <vertAlign val="subscript"/>
        <sz val="10"/>
        <rFont val="Arial"/>
        <family val="2"/>
      </rPr>
      <t>1,expt</t>
    </r>
  </si>
  <si>
    <r>
      <t>y</t>
    </r>
    <r>
      <rPr>
        <vertAlign val="subscript"/>
        <sz val="10"/>
        <rFont val="Arial"/>
        <family val="2"/>
      </rPr>
      <t>2,expt</t>
    </r>
  </si>
  <si>
    <r>
      <t>y</t>
    </r>
    <r>
      <rPr>
        <vertAlign val="subscript"/>
        <sz val="10"/>
        <rFont val="Arial"/>
        <family val="2"/>
      </rPr>
      <t>1,calc</t>
    </r>
  </si>
  <si>
    <r>
      <t>y</t>
    </r>
    <r>
      <rPr>
        <vertAlign val="subscript"/>
        <sz val="10"/>
        <rFont val="Arial"/>
        <family val="2"/>
      </rPr>
      <t>2,calc</t>
    </r>
  </si>
  <si>
    <r>
      <t>P</t>
    </r>
    <r>
      <rPr>
        <vertAlign val="subscript"/>
        <sz val="10"/>
        <rFont val="Arial"/>
        <family val="2"/>
      </rPr>
      <t>expt</t>
    </r>
  </si>
  <si>
    <r>
      <t>P</t>
    </r>
    <r>
      <rPr>
        <vertAlign val="subscript"/>
        <sz val="10"/>
        <rFont val="Arial"/>
        <family val="2"/>
      </rPr>
      <t>calc</t>
    </r>
  </si>
  <si>
    <r>
      <t>(P</t>
    </r>
    <r>
      <rPr>
        <vertAlign val="subscript"/>
        <sz val="10"/>
        <rFont val="Arial"/>
        <family val="2"/>
      </rPr>
      <t>error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</si>
  <si>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r>
      <t>Enter 1 to use Calculated P</t>
    </r>
    <r>
      <rPr>
        <vertAlign val="superscript"/>
        <sz val="10"/>
        <rFont val="Arial"/>
        <family val="2"/>
      </rPr>
      <t>sat</t>
    </r>
  </si>
  <si>
    <r>
      <t>Enter 0 to use Expt P</t>
    </r>
    <r>
      <rPr>
        <vertAlign val="superscript"/>
        <sz val="10"/>
        <rFont val="Arial"/>
        <family val="2"/>
      </rPr>
      <t>sat</t>
    </r>
  </si>
  <si>
    <t>Objective Function</t>
  </si>
  <si>
    <t>Named cell ranges. See 'named ranges' in help index.</t>
  </si>
  <si>
    <t xml:space="preserve">NOTE: this variable list is outdated if rows or columns </t>
  </si>
  <si>
    <t>are added. Use 'Insert…Name…Paste…Paste List'</t>
  </si>
  <si>
    <t>to paste current list.</t>
  </si>
  <si>
    <t>_A</t>
  </si>
  <si>
    <t>='P-x-y fit P'!$H$16:$H$17</t>
  </si>
  <si>
    <t>_A12</t>
  </si>
  <si>
    <t>='P-x-y fit P'!$D$17</t>
  </si>
  <si>
    <t>_A21</t>
  </si>
  <si>
    <t>='P-x-y fit P'!$E$17</t>
  </si>
  <si>
    <t>_B</t>
  </si>
  <si>
    <t>='P-x-y fit P'!$I$16:$I$17</t>
  </si>
  <si>
    <t>_C</t>
  </si>
  <si>
    <t>='P-x-y fit P'!$J$16:$J$17</t>
  </si>
  <si>
    <t>_g1</t>
  </si>
  <si>
    <t>='P-x-y fit P'!$C$20:$C$211</t>
  </si>
  <si>
    <t>_g2</t>
  </si>
  <si>
    <t>='P-x-y fit P'!$D$20:$D$211</t>
  </si>
  <si>
    <t>_Pc</t>
  </si>
  <si>
    <t>='P-x-y fit P'!$J$20:$J$211</t>
  </si>
  <si>
    <t>_Per</t>
  </si>
  <si>
    <t>='P-x-y fit P'!$K$20:$K$211</t>
  </si>
  <si>
    <t>_Pex</t>
  </si>
  <si>
    <t>='P-x-y fit P'!$I$20:$I$211</t>
  </si>
  <si>
    <t>_T</t>
  </si>
  <si>
    <t>='P-x-y fit P'!$F$17</t>
  </si>
  <si>
    <t>_Tcalc</t>
  </si>
  <si>
    <t>_x1</t>
  </si>
  <si>
    <t>='P-x-y fit P'!$A$20:$A$211</t>
  </si>
  <si>
    <t>_x2</t>
  </si>
  <si>
    <t>='P-x-y fit P'!$B$20:$B$211</t>
  </si>
  <si>
    <t>_y1c</t>
  </si>
  <si>
    <t>='P-x-y fit P'!$G$20:$G$211</t>
  </si>
  <si>
    <t>_y2c</t>
  </si>
  <si>
    <t>='P-x-y fit P'!$H$20:$H$211</t>
  </si>
  <si>
    <t>P1s</t>
  </si>
  <si>
    <t>='P-x-y fit P'!$M$16</t>
  </si>
  <si>
    <t>P2s</t>
  </si>
  <si>
    <t>='P-x-y fit P'!$M$17</t>
  </si>
  <si>
    <t>The above row is the last row set up for naming and plotting.</t>
  </si>
  <si>
    <t>T-x-y fit Pressure</t>
  </si>
  <si>
    <t>USE THIS SPEADSHEET TO FIT T-X-Y DATA or enter data for literature fit. (Plotting is completed from "T-x-y Calc T").</t>
  </si>
  <si>
    <t>1) provide system component names, system T, and Antione coefficients.</t>
  </si>
  <si>
    <t>2) Enter data in columns A, E(optional), F(optional), I. Data may be entered in rows 21 through 212.</t>
  </si>
  <si>
    <t>If fitting data, proceed with steps 3) - 6).  If plotting existing fit, proceed to "T-x-y Calc T"</t>
  </si>
  <si>
    <t>3) Set initial guesses for activity model parameters in D18 and E18.</t>
  </si>
  <si>
    <t>4) Unprotect sheet. Add or delete calculation rows as necessary.</t>
  </si>
  <si>
    <t>6) Protect sheet when done to avoid inadvertent changes.</t>
  </si>
  <si>
    <t>8) See the INSTRUCTIONS worksheet for hints on updating the plot for new data sets.</t>
  </si>
  <si>
    <r>
      <t>T</t>
    </r>
    <r>
      <rPr>
        <vertAlign val="superscript"/>
        <sz val="10"/>
        <rFont val="Arial"/>
        <family val="2"/>
      </rPr>
      <t>sat</t>
    </r>
    <r>
      <rPr>
        <sz val="10"/>
        <rFont val="Arial"/>
        <family val="2"/>
      </rPr>
      <t>(C)</t>
    </r>
  </si>
  <si>
    <t>P(mm Hg)</t>
  </si>
  <si>
    <r>
      <t>T</t>
    </r>
    <r>
      <rPr>
        <vertAlign val="subscript"/>
        <sz val="10"/>
        <rFont val="Arial"/>
        <family val="2"/>
      </rPr>
      <t>expt</t>
    </r>
  </si>
  <si>
    <r>
      <t>P</t>
    </r>
    <r>
      <rPr>
        <vertAlign val="subscript"/>
        <sz val="10"/>
        <rFont val="Arial"/>
        <family val="2"/>
      </rPr>
      <t>1</t>
    </r>
    <r>
      <rPr>
        <vertAlign val="superscript"/>
        <sz val="10"/>
        <rFont val="Arial"/>
        <family val="2"/>
      </rPr>
      <t>sat</t>
    </r>
  </si>
  <si>
    <r>
      <t>P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sat</t>
    </r>
  </si>
  <si>
    <t>_A1</t>
  </si>
  <si>
    <t>='T-x-y fit P'!$H$17</t>
  </si>
  <si>
    <t>='T-x-y fit P'!$D$18</t>
  </si>
  <si>
    <t>_A2</t>
  </si>
  <si>
    <t>='T-x-y fit P'!$H$18</t>
  </si>
  <si>
    <t>='T-x-y fit P'!$E$18</t>
  </si>
  <si>
    <t>_B1</t>
  </si>
  <si>
    <t>='T-x-y fit P'!$I$17</t>
  </si>
  <si>
    <t>_B2</t>
  </si>
  <si>
    <t>='T-x-y fit P'!$I$18</t>
  </si>
  <si>
    <t>_C1</t>
  </si>
  <si>
    <t>='T-x-y fit P'!$J$17</t>
  </si>
  <si>
    <t>_C2</t>
  </si>
  <si>
    <t>='T-x-y fit P'!$J$18</t>
  </si>
  <si>
    <t>='T-x-y fit P'!$C$21:$C$212</t>
  </si>
  <si>
    <t>='T-x-y fit P'!$D$21:$D$212</t>
  </si>
  <si>
    <t>='T-x-y fit P'!$L$21:$L$212</t>
  </si>
  <si>
    <t>='T-x-y fit P'!$M$21:$M$212</t>
  </si>
  <si>
    <t>='T-x-y fit P'!$I$21:$I$212</t>
  </si>
  <si>
    <t>='T-x-y fit P'!$A$21:$A$212</t>
  </si>
  <si>
    <t>='T-x-y fit P'!$B$21:$B$212</t>
  </si>
  <si>
    <t>='T-x-y fit P'!$G$21:$G$212</t>
  </si>
  <si>
    <t>='T-x-y fit P'!$H$21:$H$212</t>
  </si>
  <si>
    <t>='T-x-y fit P'!$J$21:$J$212</t>
  </si>
  <si>
    <t>='T-x-y fit P'!$K$21:$K$212</t>
  </si>
  <si>
    <t>T-x-y Bubble Calc</t>
  </si>
  <si>
    <t>USE THIS SPREADSHEET TO CALCULATE BUBBLE TEMPERATURES AFTER GAMMA PARAMETERS ARE OBTAINED.</t>
  </si>
  <si>
    <t>ALL DATA IS ENTERED ON 'T-x-y fit P' SPREADSHEET.</t>
  </si>
  <si>
    <t>1) data are transferred automatically from "T-x-y fit P". Note: display of zero values is suppressed in columns A, E, F.</t>
  </si>
  <si>
    <t xml:space="preserve">    If you wish to generate a plot using parameters from literature, enter data on Sheet "T-x-y fit P".</t>
  </si>
  <si>
    <t>='T-x-y Calc T'!$H$19</t>
  </si>
  <si>
    <t>='T-x-y Calc T'!$D$20</t>
  </si>
  <si>
    <t xml:space="preserve">    Enter values ONLY where corresponding data is listed.</t>
  </si>
  <si>
    <t>='T-x-y Calc T'!$H$20</t>
  </si>
  <si>
    <r>
      <t xml:space="preserve">3) </t>
    </r>
    <r>
      <rPr>
        <u/>
        <sz val="10"/>
        <rFont val="Arial"/>
        <family val="2"/>
      </rPr>
      <t>T</t>
    </r>
    <r>
      <rPr>
        <sz val="10"/>
        <rFont val="Arial"/>
        <family val="2"/>
      </rPr>
      <t xml:space="preserve">ools... </t>
    </r>
    <r>
      <rPr>
        <u/>
        <sz val="10"/>
        <rFont val="Arial"/>
        <family val="2"/>
      </rPr>
      <t>P</t>
    </r>
    <r>
      <rPr>
        <sz val="10"/>
        <rFont val="Arial"/>
        <family val="2"/>
      </rPr>
      <t xml:space="preserve">rotection... </t>
    </r>
    <r>
      <rPr>
        <u/>
        <sz val="10"/>
        <rFont val="Arial"/>
        <family val="2"/>
      </rPr>
      <t>U</t>
    </r>
    <r>
      <rPr>
        <sz val="10"/>
        <rFont val="Arial"/>
        <family val="2"/>
      </rPr>
      <t>nprotect Sheet...</t>
    </r>
  </si>
  <si>
    <t>='T-x-y Calc T'!$E$20</t>
  </si>
  <si>
    <r>
      <t xml:space="preserve">4) </t>
    </r>
    <r>
      <rPr>
        <u/>
        <sz val="10"/>
        <rFont val="Arial"/>
        <family val="2"/>
      </rPr>
      <t>T</t>
    </r>
    <r>
      <rPr>
        <sz val="10"/>
        <rFont val="Arial"/>
        <family val="2"/>
      </rPr>
      <t xml:space="preserve">ools... </t>
    </r>
    <r>
      <rPr>
        <u/>
        <sz val="10"/>
        <rFont val="Arial"/>
        <family val="2"/>
      </rPr>
      <t>S</t>
    </r>
    <r>
      <rPr>
        <sz val="10"/>
        <rFont val="Arial"/>
        <family val="2"/>
      </rPr>
      <t>olver ...  Minimize K9. Set to adjust K23:(last K row containing data).</t>
    </r>
  </si>
  <si>
    <t xml:space="preserve">   i.e. for this demo it would be I23:I48. </t>
  </si>
  <si>
    <t>='T-x-y Calc T'!$I$19</t>
  </si>
  <si>
    <t>Note: 1/T and log P are used for the convergence since they are approximately linearly related.</t>
  </si>
  <si>
    <t>='T-x-y Calc T'!$I$20</t>
  </si>
  <si>
    <t>5) Protect sheet when done to avoid inadvertent changes.</t>
  </si>
  <si>
    <t>='T-x-y Calc T'!$J$19</t>
  </si>
  <si>
    <t>='T-x-y Calc T'!$J$20</t>
  </si>
  <si>
    <t>7) Plot is generated on 'T-x-y Plot'. See the INSTRUCTIONS worksheet for hints on updating the plot for new data sets.</t>
  </si>
  <si>
    <t>='T-x-y Calc T'!$C$23:$C$214</t>
  </si>
  <si>
    <t>='T-x-y Calc T'!$D$23:$D$214</t>
  </si>
  <si>
    <t>Parameters to use</t>
  </si>
  <si>
    <t>='T-x-y Calc T'!$N$23:$N$214</t>
  </si>
  <si>
    <t>='T-x-y Calc T'!$I$23:$I$214</t>
  </si>
  <si>
    <r>
      <t>T</t>
    </r>
    <r>
      <rPr>
        <vertAlign val="subscript"/>
        <sz val="10"/>
        <rFont val="Arial"/>
        <family val="2"/>
      </rPr>
      <t>calc</t>
    </r>
  </si>
  <si>
    <t>1/T</t>
  </si>
  <si>
    <r>
      <t>log(P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>)</t>
    </r>
  </si>
  <si>
    <r>
      <t>[log(P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>/P</t>
    </r>
    <r>
      <rPr>
        <vertAlign val="subscript"/>
        <sz val="10"/>
        <rFont val="Arial"/>
        <family val="2"/>
      </rPr>
      <t>expt</t>
    </r>
    <r>
      <rPr>
        <sz val="10"/>
        <rFont val="Arial"/>
        <family val="2"/>
      </rPr>
      <t xml:space="preserve">)]^2 </t>
    </r>
  </si>
  <si>
    <t>='T-x-y Calc T'!$J$23:$J$214</t>
  </si>
  <si>
    <t>='T-x-y Calc T'!$A$23:$A$214</t>
  </si>
  <si>
    <t>='T-x-y Calc T'!$B$23:$B$214</t>
  </si>
  <si>
    <t>='T-x-y Calc T'!$L$23:$L$214</t>
  </si>
  <si>
    <t>='T-x-y Calc T'!$M$23:$M$214</t>
  </si>
  <si>
    <t xml:space="preserve">8) Printing: By default, Excel will want to include to about row 61 since it isn’t empty. </t>
  </si>
  <si>
    <t xml:space="preserve">7) Printing: By default, Excel will want to include to about row 61 since it isn’t empty. </t>
  </si>
  <si>
    <t>Row 48 is the last row plotted</t>
  </si>
  <si>
    <t>as distributed.</t>
  </si>
  <si>
    <t xml:space="preserve">6) Printing: By default, Excel will want to include all non-blank rows. </t>
  </si>
  <si>
    <t>Unprotect sheet and replicate</t>
  </si>
  <si>
    <t>or delete formulas for different</t>
  </si>
  <si>
    <t>number of points.</t>
  </si>
  <si>
    <t>are added. Use 'Formulas…Use (names) in formula…Paste Names…Paste List'</t>
  </si>
  <si>
    <r>
      <t>6) Data</t>
    </r>
    <r>
      <rPr>
        <sz val="10"/>
        <rFont val="Arial"/>
        <family val="2"/>
      </rPr>
      <t>... Analysis…</t>
    </r>
    <r>
      <rPr>
        <u/>
        <sz val="10"/>
        <rFont val="Arial"/>
        <family val="2"/>
      </rPr>
      <t>S</t>
    </r>
    <r>
      <rPr>
        <sz val="10"/>
        <rFont val="Arial"/>
        <family val="2"/>
      </rPr>
      <t>olver ...  Minimize M25 by adjusting D17:E17. Plot is generated automatically on next worksheet.</t>
    </r>
  </si>
  <si>
    <r>
      <t>5) Data... Analysis...</t>
    </r>
    <r>
      <rPr>
        <u/>
        <sz val="10"/>
        <rFont val="Arial"/>
        <family val="2"/>
      </rPr>
      <t>S</t>
    </r>
    <r>
      <rPr>
        <sz val="10"/>
        <rFont val="Arial"/>
        <family val="2"/>
      </rPr>
      <t xml:space="preserve">olver ...  Minimize L8 by adjusting D18:E18. </t>
    </r>
    <r>
      <rPr>
        <b/>
        <sz val="10"/>
        <rFont val="Arial"/>
        <family val="2"/>
      </rPr>
      <t>Plot is generated after completing T-x-y Calc T</t>
    </r>
    <r>
      <rPr>
        <sz val="10"/>
        <rFont val="Arial"/>
        <family val="2"/>
      </rPr>
      <t>.</t>
    </r>
  </si>
  <si>
    <t>Copyright 1997-2011, Carl Lira</t>
  </si>
  <si>
    <r>
      <t>2) Enter 1/T guesses for column K. Usually between 0.0036 (0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 and 0.00149 (400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C). [For 100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C, 1/T=0.0027]</t>
    </r>
  </si>
  <si>
    <t>fix instructions to adjust 1/T in column J, T-x-y calcT</t>
  </si>
  <si>
    <t>ver.</t>
  </si>
  <si>
    <t>change solver settings on optimization sheets to use automatic scaling for improved convergence.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</si>
</sst>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#,##0.00;"/>
    <numFmt numFmtId="165" formatCode="General;General;"/>
    <numFmt numFmtId="166" formatCode="General;\-General;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color indexed="39"/>
      <name val="Arial"/>
      <family val="2"/>
    </font>
    <font>
      <u/>
      <sz val="10"/>
      <name val="Arial"/>
      <family val="2"/>
    </font>
    <font>
      <sz val="18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0" xfId="0" applyBorder="1" applyProtection="1">
      <protection locked="0"/>
    </xf>
    <xf numFmtId="0" fontId="0" fillId="0" borderId="8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0" xfId="0" applyBorder="1" applyAlignment="1" applyProtection="1">
      <alignment horizontal="center"/>
      <protection locked="0"/>
    </xf>
    <xf numFmtId="0" fontId="0" fillId="0" borderId="14" xfId="0" applyBorder="1"/>
    <xf numFmtId="0" fontId="4" fillId="0" borderId="14" xfId="0" applyFont="1" applyBorder="1"/>
    <xf numFmtId="0" fontId="7" fillId="0" borderId="7" xfId="0" applyFont="1" applyBorder="1" applyProtection="1">
      <protection locked="0"/>
    </xf>
    <xf numFmtId="0" fontId="7" fillId="0" borderId="0" xfId="0" applyFont="1" applyBorder="1"/>
    <xf numFmtId="0" fontId="7" fillId="0" borderId="15" xfId="0" applyFont="1" applyBorder="1"/>
    <xf numFmtId="0" fontId="7" fillId="0" borderId="3" xfId="0" applyFont="1" applyBorder="1" applyProtection="1">
      <protection locked="0"/>
    </xf>
    <xf numFmtId="0" fontId="7" fillId="0" borderId="8" xfId="0" applyFont="1" applyBorder="1"/>
    <xf numFmtId="0" fontId="7" fillId="0" borderId="4" xfId="0" applyFont="1" applyBorder="1"/>
    <xf numFmtId="0" fontId="7" fillId="0" borderId="13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7" fillId="0" borderId="15" xfId="0" applyFont="1" applyBorder="1" applyProtection="1">
      <protection locked="0"/>
    </xf>
    <xf numFmtId="0" fontId="7" fillId="0" borderId="8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16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NumberFormat="1" applyBorder="1"/>
    <xf numFmtId="0" fontId="0" fillId="0" borderId="0" xfId="0" applyProtection="1"/>
    <xf numFmtId="0" fontId="0" fillId="0" borderId="12" xfId="0" applyBorder="1" applyAlignment="1" applyProtection="1">
      <alignment horizontal="centerContinuous"/>
    </xf>
    <xf numFmtId="0" fontId="0" fillId="0" borderId="3" xfId="0" applyBorder="1" applyAlignment="1" applyProtection="1">
      <alignment horizontal="centerContinuous"/>
    </xf>
    <xf numFmtId="0" fontId="0" fillId="0" borderId="4" xfId="0" applyBorder="1" applyAlignment="1" applyProtection="1">
      <alignment horizontal="centerContinuous"/>
    </xf>
    <xf numFmtId="0" fontId="0" fillId="0" borderId="1" xfId="0" applyBorder="1" applyProtection="1"/>
    <xf numFmtId="0" fontId="0" fillId="0" borderId="6" xfId="0" applyBorder="1" applyProtection="1"/>
    <xf numFmtId="0" fontId="0" fillId="0" borderId="2" xfId="0" applyBorder="1" applyProtection="1"/>
    <xf numFmtId="0" fontId="0" fillId="0" borderId="0" xfId="0" applyBorder="1" applyProtection="1"/>
    <xf numFmtId="0" fontId="0" fillId="0" borderId="11" xfId="0" applyBorder="1" applyAlignment="1" applyProtection="1">
      <alignment horizontal="centerContinuous"/>
    </xf>
    <xf numFmtId="0" fontId="0" fillId="0" borderId="8" xfId="0" applyBorder="1" applyAlignment="1" applyProtection="1">
      <alignment horizontal="centerContinuous"/>
    </xf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7" fillId="0" borderId="0" xfId="0" applyFont="1" applyBorder="1" applyProtection="1"/>
    <xf numFmtId="0" fontId="7" fillId="0" borderId="15" xfId="0" applyFont="1" applyBorder="1" applyProtection="1"/>
    <xf numFmtId="0" fontId="0" fillId="0" borderId="5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7" fillId="0" borderId="8" xfId="0" applyFont="1" applyBorder="1" applyProtection="1"/>
    <xf numFmtId="0" fontId="7" fillId="0" borderId="4" xfId="0" applyFont="1" applyBorder="1" applyProtection="1"/>
    <xf numFmtId="0" fontId="0" fillId="0" borderId="14" xfId="0" applyBorder="1" applyProtection="1"/>
    <xf numFmtId="0" fontId="4" fillId="0" borderId="14" xfId="0" applyFont="1" applyBorder="1" applyProtection="1"/>
    <xf numFmtId="0" fontId="6" fillId="0" borderId="13" xfId="0" applyFont="1" applyBorder="1" applyAlignment="1" applyProtection="1">
      <alignment horizontal="center"/>
    </xf>
    <xf numFmtId="0" fontId="6" fillId="0" borderId="12" xfId="0" applyFont="1" applyBorder="1" applyAlignment="1" applyProtection="1">
      <alignment horizontal="center"/>
    </xf>
    <xf numFmtId="0" fontId="6" fillId="0" borderId="9" xfId="0" applyFont="1" applyBorder="1" applyAlignment="1" applyProtection="1">
      <alignment horizontal="center"/>
    </xf>
    <xf numFmtId="0" fontId="7" fillId="0" borderId="0" xfId="0" applyFont="1" applyFill="1" applyProtection="1">
      <protection locked="0"/>
    </xf>
    <xf numFmtId="0" fontId="6" fillId="0" borderId="7" xfId="0" applyNumberFormat="1" applyFont="1" applyBorder="1" applyProtection="1"/>
    <xf numFmtId="0" fontId="6" fillId="0" borderId="3" xfId="0" applyNumberFormat="1" applyFont="1" applyBorder="1" applyProtection="1"/>
    <xf numFmtId="164" fontId="0" fillId="0" borderId="0" xfId="0" applyNumberFormat="1" applyProtection="1"/>
    <xf numFmtId="164" fontId="0" fillId="0" borderId="6" xfId="0" applyNumberFormat="1" applyBorder="1" applyProtection="1"/>
    <xf numFmtId="164" fontId="0" fillId="0" borderId="10" xfId="0" applyNumberFormat="1" applyBorder="1" applyAlignment="1" applyProtection="1">
      <alignment horizontal="center"/>
    </xf>
    <xf numFmtId="164" fontId="0" fillId="0" borderId="0" xfId="0" applyNumberFormat="1" applyBorder="1" applyProtection="1"/>
    <xf numFmtId="164" fontId="0" fillId="0" borderId="14" xfId="0" applyNumberFormat="1" applyBorder="1" applyProtection="1"/>
    <xf numFmtId="164" fontId="0" fillId="0" borderId="1" xfId="0" applyNumberFormat="1" applyBorder="1" applyProtection="1"/>
    <xf numFmtId="164" fontId="0" fillId="0" borderId="7" xfId="0" applyNumberFormat="1" applyBorder="1" applyProtection="1"/>
    <xf numFmtId="164" fontId="0" fillId="0" borderId="5" xfId="0" applyNumberFormat="1" applyBorder="1" applyProtection="1"/>
    <xf numFmtId="164" fontId="0" fillId="0" borderId="9" xfId="0" applyNumberFormat="1" applyBorder="1" applyProtection="1"/>
    <xf numFmtId="164" fontId="6" fillId="0" borderId="0" xfId="0" applyNumberFormat="1" applyFont="1" applyProtection="1"/>
    <xf numFmtId="164" fontId="0" fillId="0" borderId="10" xfId="0" applyNumberFormat="1" applyBorder="1" applyAlignment="1" applyProtection="1">
      <alignment horizontal="centerContinuous"/>
    </xf>
    <xf numFmtId="164" fontId="0" fillId="0" borderId="12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164" fontId="0" fillId="0" borderId="12" xfId="0" applyNumberFormat="1" applyBorder="1" applyAlignment="1" applyProtection="1">
      <alignment horizontal="centerContinuous"/>
    </xf>
    <xf numFmtId="164" fontId="0" fillId="0" borderId="4" xfId="0" applyNumberFormat="1" applyBorder="1" applyAlignment="1" applyProtection="1">
      <alignment horizontal="centerContinuous"/>
    </xf>
    <xf numFmtId="164" fontId="0" fillId="0" borderId="0" xfId="0" applyNumberFormat="1" applyBorder="1" applyAlignment="1" applyProtection="1">
      <alignment horizontal="center"/>
    </xf>
    <xf numFmtId="164" fontId="7" fillId="0" borderId="0" xfId="0" applyNumberFormat="1" applyFont="1" applyBorder="1" applyProtection="1"/>
    <xf numFmtId="165" fontId="0" fillId="0" borderId="0" xfId="0" applyNumberFormat="1" applyProtection="1"/>
    <xf numFmtId="165" fontId="0" fillId="0" borderId="0" xfId="0" applyNumberFormat="1" applyBorder="1" applyProtection="1"/>
    <xf numFmtId="165" fontId="0" fillId="0" borderId="0" xfId="0" applyNumberFormat="1" applyBorder="1" applyAlignment="1" applyProtection="1">
      <alignment horizontal="center"/>
    </xf>
    <xf numFmtId="165" fontId="0" fillId="0" borderId="14" xfId="0" applyNumberFormat="1" applyBorder="1" applyProtection="1"/>
    <xf numFmtId="165" fontId="0" fillId="0" borderId="10" xfId="0" applyNumberFormat="1" applyBorder="1" applyAlignment="1" applyProtection="1">
      <alignment horizontal="centerContinuous"/>
    </xf>
    <xf numFmtId="165" fontId="6" fillId="0" borderId="7" xfId="0" applyNumberFormat="1" applyFont="1" applyBorder="1" applyProtection="1"/>
    <xf numFmtId="165" fontId="6" fillId="0" borderId="3" xfId="0" applyNumberFormat="1" applyFont="1" applyBorder="1" applyProtection="1"/>
    <xf numFmtId="165" fontId="6" fillId="0" borderId="0" xfId="0" applyNumberFormat="1" applyFont="1" applyProtection="1"/>
    <xf numFmtId="0" fontId="0" fillId="0" borderId="3" xfId="0" applyNumberFormat="1" applyBorder="1" applyAlignment="1" applyProtection="1">
      <alignment horizontal="centerContinuous"/>
    </xf>
    <xf numFmtId="0" fontId="6" fillId="0" borderId="0" xfId="0" applyNumberFormat="1" applyFont="1" applyBorder="1" applyProtection="1"/>
    <xf numFmtId="0" fontId="6" fillId="0" borderId="15" xfId="0" applyNumberFormat="1" applyFont="1" applyBorder="1" applyProtection="1"/>
    <xf numFmtId="0" fontId="6" fillId="0" borderId="8" xfId="0" applyNumberFormat="1" applyFont="1" applyBorder="1" applyProtection="1"/>
    <xf numFmtId="0" fontId="6" fillId="0" borderId="4" xfId="0" applyNumberFormat="1" applyFont="1" applyBorder="1" applyProtection="1"/>
    <xf numFmtId="0" fontId="9" fillId="0" borderId="0" xfId="0" applyFont="1"/>
    <xf numFmtId="164" fontId="0" fillId="0" borderId="0" xfId="0" applyNumberFormat="1"/>
    <xf numFmtId="164" fontId="0" fillId="0" borderId="10" xfId="0" applyNumberFormat="1" applyBorder="1" applyAlignment="1">
      <alignment horizontal="centerContinuous"/>
    </xf>
    <xf numFmtId="164" fontId="0" fillId="0" borderId="6" xfId="0" applyNumberFormat="1" applyBorder="1"/>
    <xf numFmtId="164" fontId="0" fillId="0" borderId="5" xfId="0" applyNumberFormat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0" xfId="0" applyNumberFormat="1" applyBorder="1" applyProtection="1">
      <protection locked="0"/>
    </xf>
    <xf numFmtId="164" fontId="0" fillId="0" borderId="0" xfId="0" applyNumberFormat="1" applyBorder="1"/>
    <xf numFmtId="164" fontId="0" fillId="0" borderId="14" xfId="0" applyNumberFormat="1" applyBorder="1"/>
    <xf numFmtId="0" fontId="7" fillId="0" borderId="7" xfId="0" applyNumberFormat="1" applyFont="1" applyBorder="1" applyProtection="1">
      <protection locked="0"/>
    </xf>
    <xf numFmtId="0" fontId="7" fillId="0" borderId="0" xfId="0" applyNumberFormat="1" applyFont="1" applyBorder="1" applyProtection="1">
      <protection locked="0"/>
    </xf>
    <xf numFmtId="0" fontId="7" fillId="0" borderId="15" xfId="0" applyNumberFormat="1" applyFont="1" applyBorder="1" applyProtection="1">
      <protection locked="0"/>
    </xf>
    <xf numFmtId="0" fontId="7" fillId="0" borderId="3" xfId="0" applyNumberFormat="1" applyFont="1" applyBorder="1" applyProtection="1">
      <protection locked="0"/>
    </xf>
    <xf numFmtId="0" fontId="7" fillId="0" borderId="8" xfId="0" applyNumberFormat="1" applyFont="1" applyBorder="1" applyProtection="1">
      <protection locked="0"/>
    </xf>
    <xf numFmtId="0" fontId="7" fillId="0" borderId="4" xfId="0" applyNumberFormat="1" applyFont="1" applyBorder="1" applyProtection="1">
      <protection locked="0"/>
    </xf>
    <xf numFmtId="0" fontId="0" fillId="0" borderId="3" xfId="0" applyNumberFormat="1" applyBorder="1" applyAlignment="1">
      <alignment horizontal="centerContinuous"/>
    </xf>
    <xf numFmtId="0" fontId="0" fillId="0" borderId="17" xfId="0" applyBorder="1" applyProtection="1"/>
    <xf numFmtId="166" fontId="0" fillId="0" borderId="0" xfId="0" applyNumberFormat="1" applyProtection="1"/>
    <xf numFmtId="0" fontId="1" fillId="0" borderId="0" xfId="0" applyFont="1"/>
    <xf numFmtId="0" fontId="6" fillId="0" borderId="14" xfId="0" applyFont="1" applyBorder="1"/>
    <xf numFmtId="0" fontId="0" fillId="0" borderId="18" xfId="0" applyBorder="1" applyAlignment="1" applyProtection="1">
      <alignment horizontal="centerContinuous"/>
      <protection locked="0"/>
    </xf>
    <xf numFmtId="0" fontId="0" fillId="0" borderId="17" xfId="0" applyBorder="1" applyAlignment="1" applyProtection="1">
      <alignment horizontal="centerContinuous"/>
      <protection locked="0"/>
    </xf>
    <xf numFmtId="0" fontId="11" fillId="0" borderId="0" xfId="0" applyFont="1" applyProtection="1">
      <protection locked="0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 applyProtection="1"/>
    <xf numFmtId="164" fontId="1" fillId="0" borderId="0" xfId="0" applyNumberFormat="1" applyFont="1" applyProtection="1"/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NumberFormat="1" applyProtection="1"/>
    <xf numFmtId="0" fontId="2" fillId="0" borderId="0" xfId="0" applyFont="1" applyProtecti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P-x-y fit</a:t>
            </a:r>
          </a:p>
        </c:rich>
      </c:tx>
      <c:layout>
        <c:manualLayout>
          <c:xMode val="edge"/>
          <c:yMode val="edge"/>
          <c:x val="0.4644128113879003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505338078291816E-2"/>
          <c:y val="0.13743455497382201"/>
          <c:w val="0.90836298932384318"/>
          <c:h val="0.75392670157068065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'P-x-y fit P'!$A$20:$A$60</c:f>
              <c:numCache>
                <c:formatCode>General</c:formatCode>
                <c:ptCount val="41"/>
                <c:pt idx="0">
                  <c:v>0</c:v>
                </c:pt>
                <c:pt idx="1">
                  <c:v>1.5E-3</c:v>
                </c:pt>
                <c:pt idx="2">
                  <c:v>1.11E-2</c:v>
                </c:pt>
                <c:pt idx="3">
                  <c:v>2.3099999999999999E-2</c:v>
                </c:pt>
                <c:pt idx="4">
                  <c:v>3.5700000000000003E-2</c:v>
                </c:pt>
                <c:pt idx="5">
                  <c:v>6.4899999999999999E-2</c:v>
                </c:pt>
                <c:pt idx="6">
                  <c:v>0.1168</c:v>
                </c:pt>
                <c:pt idx="7">
                  <c:v>0.19700000000000001</c:v>
                </c:pt>
                <c:pt idx="8">
                  <c:v>0.2271</c:v>
                </c:pt>
                <c:pt idx="9">
                  <c:v>0.312</c:v>
                </c:pt>
                <c:pt idx="10">
                  <c:v>0.39579999999999999</c:v>
                </c:pt>
                <c:pt idx="11">
                  <c:v>0.44769999999999999</c:v>
                </c:pt>
                <c:pt idx="12">
                  <c:v>0.50090000000000001</c:v>
                </c:pt>
                <c:pt idx="13">
                  <c:v>0.63690000000000002</c:v>
                </c:pt>
                <c:pt idx="14">
                  <c:v>0.75419999999999998</c:v>
                </c:pt>
                <c:pt idx="15">
                  <c:v>0.82450000000000001</c:v>
                </c:pt>
                <c:pt idx="16">
                  <c:v>0.93630000000000002</c:v>
                </c:pt>
                <c:pt idx="17">
                  <c:v>1</c:v>
                </c:pt>
              </c:numCache>
            </c:numRef>
          </c:xVal>
          <c:yVal>
            <c:numRef>
              <c:f>'P-x-y fit P'!$I$20:$I$60</c:f>
              <c:numCache>
                <c:formatCode>General</c:formatCode>
                <c:ptCount val="41"/>
                <c:pt idx="0">
                  <c:v>32.1</c:v>
                </c:pt>
                <c:pt idx="1">
                  <c:v>33.799999999999997</c:v>
                </c:pt>
                <c:pt idx="2">
                  <c:v>37.1</c:v>
                </c:pt>
                <c:pt idx="3">
                  <c:v>42.3</c:v>
                </c:pt>
                <c:pt idx="4">
                  <c:v>47.2</c:v>
                </c:pt>
                <c:pt idx="5">
                  <c:v>55</c:v>
                </c:pt>
                <c:pt idx="6">
                  <c:v>60.3</c:v>
                </c:pt>
                <c:pt idx="7">
                  <c:v>62.9</c:v>
                </c:pt>
                <c:pt idx="8">
                  <c:v>63.5</c:v>
                </c:pt>
                <c:pt idx="9">
                  <c:v>64.400000000000006</c:v>
                </c:pt>
                <c:pt idx="10">
                  <c:v>65.099999999999994</c:v>
                </c:pt>
                <c:pt idx="11">
                  <c:v>65.8</c:v>
                </c:pt>
                <c:pt idx="12">
                  <c:v>66.599999999999994</c:v>
                </c:pt>
                <c:pt idx="13">
                  <c:v>66.900000000000006</c:v>
                </c:pt>
                <c:pt idx="14">
                  <c:v>66.8</c:v>
                </c:pt>
                <c:pt idx="15">
                  <c:v>65.7</c:v>
                </c:pt>
                <c:pt idx="16">
                  <c:v>63.2</c:v>
                </c:pt>
                <c:pt idx="17">
                  <c:v>60.7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'P-x-y fit P'!$G$20:$G$60</c:f>
              <c:numCache>
                <c:formatCode>General</c:formatCode>
                <c:ptCount val="41"/>
                <c:pt idx="0">
                  <c:v>0</c:v>
                </c:pt>
                <c:pt idx="1">
                  <c:v>2.4107087036494976E-2</c:v>
                </c:pt>
                <c:pt idx="2">
                  <c:v>0.14746784704938606</c:v>
                </c:pt>
                <c:pt idx="3">
                  <c:v>0.25168114789514545</c:v>
                </c:pt>
                <c:pt idx="4">
                  <c:v>0.32642650297447229</c:v>
                </c:pt>
                <c:pt idx="5">
                  <c:v>0.42950974753385857</c:v>
                </c:pt>
                <c:pt idx="6">
                  <c:v>0.51060252206601697</c:v>
                </c:pt>
                <c:pt idx="7">
                  <c:v>0.55165469093697217</c:v>
                </c:pt>
                <c:pt idx="8">
                  <c:v>0.5572448906250862</c:v>
                </c:pt>
                <c:pt idx="9">
                  <c:v>0.56340885342976887</c:v>
                </c:pt>
                <c:pt idx="10">
                  <c:v>0.56741554306430952</c:v>
                </c:pt>
                <c:pt idx="11">
                  <c:v>0.5726443774613601</c:v>
                </c:pt>
                <c:pt idx="12">
                  <c:v>0.58184568531964287</c:v>
                </c:pt>
                <c:pt idx="13">
                  <c:v>0.63043322051219308</c:v>
                </c:pt>
                <c:pt idx="14">
                  <c:v>0.71034817909463555</c:v>
                </c:pt>
                <c:pt idx="15">
                  <c:v>0.77801825710789829</c:v>
                </c:pt>
                <c:pt idx="16">
                  <c:v>0.91374906956098989</c:v>
                </c:pt>
                <c:pt idx="17">
                  <c:v>1</c:v>
                </c:pt>
              </c:numCache>
            </c:numRef>
          </c:xVal>
          <c:yVal>
            <c:numRef>
              <c:f>'P-x-y fit P'!$J$20:$J$60</c:f>
              <c:numCache>
                <c:formatCode>General</c:formatCode>
                <c:ptCount val="41"/>
                <c:pt idx="0">
                  <c:v>32.1</c:v>
                </c:pt>
                <c:pt idx="1">
                  <c:v>32.843865074888839</c:v>
                </c:pt>
                <c:pt idx="2">
                  <c:v>37.250086285322006</c:v>
                </c:pt>
                <c:pt idx="3">
                  <c:v>41.980146686778454</c:v>
                </c:pt>
                <c:pt idx="4">
                  <c:v>46.149528499755696</c:v>
                </c:pt>
                <c:pt idx="5">
                  <c:v>53.33939225745938</c:v>
                </c:pt>
                <c:pt idx="6">
                  <c:v>60.44534276680389</c:v>
                </c:pt>
                <c:pt idx="7">
                  <c:v>64.386988137009254</c:v>
                </c:pt>
                <c:pt idx="8">
                  <c:v>64.889781162189749</c:v>
                </c:pt>
                <c:pt idx="9">
                  <c:v>65.37931346294701</c:v>
                </c:pt>
                <c:pt idx="10">
                  <c:v>65.599624181301834</c:v>
                </c:pt>
                <c:pt idx="11">
                  <c:v>65.803839255133028</c:v>
                </c:pt>
                <c:pt idx="12">
                  <c:v>66.054346379868505</c:v>
                </c:pt>
                <c:pt idx="13">
                  <c:v>66.424175236039375</c:v>
                </c:pt>
                <c:pt idx="14">
                  <c:v>65.695514583109556</c:v>
                </c:pt>
                <c:pt idx="15">
                  <c:v>64.613532746505456</c:v>
                </c:pt>
                <c:pt idx="16">
                  <c:v>62.165128111592814</c:v>
                </c:pt>
                <c:pt idx="17">
                  <c:v>60.7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'P-x-y fit P'!$A$20:$A$60</c:f>
              <c:numCache>
                <c:formatCode>General</c:formatCode>
                <c:ptCount val="41"/>
                <c:pt idx="0">
                  <c:v>0</c:v>
                </c:pt>
                <c:pt idx="1">
                  <c:v>1.5E-3</c:v>
                </c:pt>
                <c:pt idx="2">
                  <c:v>1.11E-2</c:v>
                </c:pt>
                <c:pt idx="3">
                  <c:v>2.3099999999999999E-2</c:v>
                </c:pt>
                <c:pt idx="4">
                  <c:v>3.5700000000000003E-2</c:v>
                </c:pt>
                <c:pt idx="5">
                  <c:v>6.4899999999999999E-2</c:v>
                </c:pt>
                <c:pt idx="6">
                  <c:v>0.1168</c:v>
                </c:pt>
                <c:pt idx="7">
                  <c:v>0.19700000000000001</c:v>
                </c:pt>
                <c:pt idx="8">
                  <c:v>0.2271</c:v>
                </c:pt>
                <c:pt idx="9">
                  <c:v>0.312</c:v>
                </c:pt>
                <c:pt idx="10">
                  <c:v>0.39579999999999999</c:v>
                </c:pt>
                <c:pt idx="11">
                  <c:v>0.44769999999999999</c:v>
                </c:pt>
                <c:pt idx="12">
                  <c:v>0.50090000000000001</c:v>
                </c:pt>
                <c:pt idx="13">
                  <c:v>0.63690000000000002</c:v>
                </c:pt>
                <c:pt idx="14">
                  <c:v>0.75419999999999998</c:v>
                </c:pt>
                <c:pt idx="15">
                  <c:v>0.82450000000000001</c:v>
                </c:pt>
                <c:pt idx="16">
                  <c:v>0.93630000000000002</c:v>
                </c:pt>
                <c:pt idx="17">
                  <c:v>1</c:v>
                </c:pt>
              </c:numCache>
            </c:numRef>
          </c:xVal>
          <c:yVal>
            <c:numRef>
              <c:f>'P-x-y fit P'!$J$20:$J$60</c:f>
              <c:numCache>
                <c:formatCode>General</c:formatCode>
                <c:ptCount val="41"/>
                <c:pt idx="0">
                  <c:v>32.1</c:v>
                </c:pt>
                <c:pt idx="1">
                  <c:v>32.843865074888839</c:v>
                </c:pt>
                <c:pt idx="2">
                  <c:v>37.250086285322006</c:v>
                </c:pt>
                <c:pt idx="3">
                  <c:v>41.980146686778454</c:v>
                </c:pt>
                <c:pt idx="4">
                  <c:v>46.149528499755696</c:v>
                </c:pt>
                <c:pt idx="5">
                  <c:v>53.33939225745938</c:v>
                </c:pt>
                <c:pt idx="6">
                  <c:v>60.44534276680389</c:v>
                </c:pt>
                <c:pt idx="7">
                  <c:v>64.386988137009254</c:v>
                </c:pt>
                <c:pt idx="8">
                  <c:v>64.889781162189749</c:v>
                </c:pt>
                <c:pt idx="9">
                  <c:v>65.37931346294701</c:v>
                </c:pt>
                <c:pt idx="10">
                  <c:v>65.599624181301834</c:v>
                </c:pt>
                <c:pt idx="11">
                  <c:v>65.803839255133028</c:v>
                </c:pt>
                <c:pt idx="12">
                  <c:v>66.054346379868505</c:v>
                </c:pt>
                <c:pt idx="13">
                  <c:v>66.424175236039375</c:v>
                </c:pt>
                <c:pt idx="14">
                  <c:v>65.695514583109556</c:v>
                </c:pt>
                <c:pt idx="15">
                  <c:v>64.613532746505456</c:v>
                </c:pt>
                <c:pt idx="16">
                  <c:v>62.165128111592814</c:v>
                </c:pt>
                <c:pt idx="17">
                  <c:v>60.7</c:v>
                </c:pt>
              </c:numCache>
            </c:numRef>
          </c:yVal>
          <c:smooth val="1"/>
        </c:ser>
        <c:ser>
          <c:idx val="3"/>
          <c:order val="3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'P-x-y fit P'!$E$20:$E$60</c:f>
              <c:numCache>
                <c:formatCode>General</c:formatCode>
                <c:ptCount val="41"/>
                <c:pt idx="0">
                  <c:v>0</c:v>
                </c:pt>
                <c:pt idx="1">
                  <c:v>2.5399999999999999E-2</c:v>
                </c:pt>
                <c:pt idx="2">
                  <c:v>0.13739999999999999</c:v>
                </c:pt>
                <c:pt idx="3">
                  <c:v>0.26029999999999998</c:v>
                </c:pt>
                <c:pt idx="4">
                  <c:v>0.35770000000000002</c:v>
                </c:pt>
                <c:pt idx="5">
                  <c:v>0.46039999999999998</c:v>
                </c:pt>
                <c:pt idx="6">
                  <c:v>0.53159999999999996</c:v>
                </c:pt>
                <c:pt idx="7">
                  <c:v>0.55469999999999997</c:v>
                </c:pt>
                <c:pt idx="8">
                  <c:v>0.56110000000000004</c:v>
                </c:pt>
                <c:pt idx="9">
                  <c:v>0.56589999999999996</c:v>
                </c:pt>
                <c:pt idx="10">
                  <c:v>0.5907</c:v>
                </c:pt>
                <c:pt idx="11">
                  <c:v>0.58899999999999997</c:v>
                </c:pt>
                <c:pt idx="12">
                  <c:v>0.60980000000000001</c:v>
                </c:pt>
                <c:pt idx="13">
                  <c:v>0.6462</c:v>
                </c:pt>
                <c:pt idx="14">
                  <c:v>0.72960000000000003</c:v>
                </c:pt>
                <c:pt idx="15">
                  <c:v>0.7752</c:v>
                </c:pt>
                <c:pt idx="16">
                  <c:v>0.88919999999999999</c:v>
                </c:pt>
                <c:pt idx="17">
                  <c:v>1</c:v>
                </c:pt>
              </c:numCache>
            </c:numRef>
          </c:xVal>
          <c:yVal>
            <c:numRef>
              <c:f>'P-x-y fit P'!$I$20:$I$60</c:f>
              <c:numCache>
                <c:formatCode>General</c:formatCode>
                <c:ptCount val="41"/>
                <c:pt idx="0">
                  <c:v>32.1</c:v>
                </c:pt>
                <c:pt idx="1">
                  <c:v>33.799999999999997</c:v>
                </c:pt>
                <c:pt idx="2">
                  <c:v>37.1</c:v>
                </c:pt>
                <c:pt idx="3">
                  <c:v>42.3</c:v>
                </c:pt>
                <c:pt idx="4">
                  <c:v>47.2</c:v>
                </c:pt>
                <c:pt idx="5">
                  <c:v>55</c:v>
                </c:pt>
                <c:pt idx="6">
                  <c:v>60.3</c:v>
                </c:pt>
                <c:pt idx="7">
                  <c:v>62.9</c:v>
                </c:pt>
                <c:pt idx="8">
                  <c:v>63.5</c:v>
                </c:pt>
                <c:pt idx="9">
                  <c:v>64.400000000000006</c:v>
                </c:pt>
                <c:pt idx="10">
                  <c:v>65.099999999999994</c:v>
                </c:pt>
                <c:pt idx="11">
                  <c:v>65.8</c:v>
                </c:pt>
                <c:pt idx="12">
                  <c:v>66.599999999999994</c:v>
                </c:pt>
                <c:pt idx="13">
                  <c:v>66.900000000000006</c:v>
                </c:pt>
                <c:pt idx="14">
                  <c:v>66.8</c:v>
                </c:pt>
                <c:pt idx="15">
                  <c:v>65.7</c:v>
                </c:pt>
                <c:pt idx="16">
                  <c:v>63.2</c:v>
                </c:pt>
                <c:pt idx="17">
                  <c:v>60.7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46048"/>
        <c:axId val="248953472"/>
      </c:scatterChart>
      <c:valAx>
        <c:axId val="24894604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x1, y1</a:t>
                </a:r>
              </a:p>
            </c:rich>
          </c:tx>
          <c:layout>
            <c:manualLayout>
              <c:xMode val="edge"/>
              <c:yMode val="edge"/>
              <c:x val="0.49911032028469754"/>
              <c:y val="0.943717277486911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53472"/>
        <c:crosses val="autoZero"/>
        <c:crossBetween val="midCat"/>
      </c:valAx>
      <c:valAx>
        <c:axId val="24895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 (mm Hg)</a:t>
                </a:r>
              </a:p>
            </c:rich>
          </c:tx>
          <c:layout>
            <c:manualLayout>
              <c:xMode val="edge"/>
              <c:yMode val="edge"/>
              <c:x val="1.1565836298932385E-2"/>
              <c:y val="0.45680628272251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4604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T-x-y fit</a:t>
            </a:r>
          </a:p>
        </c:rich>
      </c:tx>
      <c:layout>
        <c:manualLayout>
          <c:xMode val="edge"/>
          <c:yMode val="edge"/>
          <c:x val="0.4644128113879003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743455497382201"/>
          <c:w val="0.87989323843416367"/>
          <c:h val="0.75392670157068065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'T-x-y Calc T'!$A$23:$A$48</c:f>
              <c:numCache>
                <c:formatCode>General;General;</c:formatCode>
                <c:ptCount val="26"/>
                <c:pt idx="0">
                  <c:v>0</c:v>
                </c:pt>
                <c:pt idx="1">
                  <c:v>1.15E-2</c:v>
                </c:pt>
                <c:pt idx="2">
                  <c:v>1.6E-2</c:v>
                </c:pt>
                <c:pt idx="3">
                  <c:v>3.6499999999999998E-2</c:v>
                </c:pt>
                <c:pt idx="4">
                  <c:v>5.7000000000000002E-2</c:v>
                </c:pt>
                <c:pt idx="5">
                  <c:v>0.1</c:v>
                </c:pt>
                <c:pt idx="6">
                  <c:v>0.1215</c:v>
                </c:pt>
                <c:pt idx="7">
                  <c:v>0.16650000000000001</c:v>
                </c:pt>
                <c:pt idx="8">
                  <c:v>0.1895</c:v>
                </c:pt>
                <c:pt idx="9">
                  <c:v>0.19350000000000001</c:v>
                </c:pt>
                <c:pt idx="10">
                  <c:v>0.245</c:v>
                </c:pt>
                <c:pt idx="11">
                  <c:v>0.28349999999999997</c:v>
                </c:pt>
                <c:pt idx="12">
                  <c:v>0.29749999999999999</c:v>
                </c:pt>
                <c:pt idx="13">
                  <c:v>0.29799999999999999</c:v>
                </c:pt>
                <c:pt idx="14">
                  <c:v>0.38350000000000001</c:v>
                </c:pt>
                <c:pt idx="15">
                  <c:v>0.44600000000000001</c:v>
                </c:pt>
                <c:pt idx="16">
                  <c:v>0.51449999999999996</c:v>
                </c:pt>
                <c:pt idx="17">
                  <c:v>0.55900000000000005</c:v>
                </c:pt>
                <c:pt idx="18">
                  <c:v>0.64600000000000002</c:v>
                </c:pt>
                <c:pt idx="19">
                  <c:v>0.66049999999999998</c:v>
                </c:pt>
                <c:pt idx="20">
                  <c:v>0.69550000000000001</c:v>
                </c:pt>
                <c:pt idx="21">
                  <c:v>0.76500000000000001</c:v>
                </c:pt>
                <c:pt idx="22">
                  <c:v>0.80900000000000005</c:v>
                </c:pt>
                <c:pt idx="23">
                  <c:v>0.87250000000000005</c:v>
                </c:pt>
                <c:pt idx="24">
                  <c:v>0.95350000000000001</c:v>
                </c:pt>
                <c:pt idx="25">
                  <c:v>1</c:v>
                </c:pt>
              </c:numCache>
            </c:numRef>
          </c:xVal>
          <c:yVal>
            <c:numRef>
              <c:f>'T-x-y Calc T'!$I$23:$I$48</c:f>
              <c:numCache>
                <c:formatCode>#,##0.00;#,##0.00;</c:formatCode>
                <c:ptCount val="26"/>
                <c:pt idx="0">
                  <c:v>100</c:v>
                </c:pt>
                <c:pt idx="1">
                  <c:v>95.17</c:v>
                </c:pt>
                <c:pt idx="2">
                  <c:v>93.4</c:v>
                </c:pt>
                <c:pt idx="3">
                  <c:v>88.05</c:v>
                </c:pt>
                <c:pt idx="4">
                  <c:v>84.57</c:v>
                </c:pt>
                <c:pt idx="5">
                  <c:v>82.7</c:v>
                </c:pt>
                <c:pt idx="6">
                  <c:v>82.32</c:v>
                </c:pt>
                <c:pt idx="7">
                  <c:v>81.99</c:v>
                </c:pt>
                <c:pt idx="8">
                  <c:v>81.58</c:v>
                </c:pt>
                <c:pt idx="9">
                  <c:v>81.75</c:v>
                </c:pt>
                <c:pt idx="10">
                  <c:v>81.62</c:v>
                </c:pt>
                <c:pt idx="11">
                  <c:v>81.23</c:v>
                </c:pt>
                <c:pt idx="12">
                  <c:v>81.290000000000006</c:v>
                </c:pt>
                <c:pt idx="13">
                  <c:v>81.28</c:v>
                </c:pt>
                <c:pt idx="14">
                  <c:v>80.900000000000006</c:v>
                </c:pt>
                <c:pt idx="15">
                  <c:v>80.67</c:v>
                </c:pt>
                <c:pt idx="16">
                  <c:v>80.38</c:v>
                </c:pt>
                <c:pt idx="17">
                  <c:v>80.31</c:v>
                </c:pt>
                <c:pt idx="18">
                  <c:v>80.150000000000006</c:v>
                </c:pt>
                <c:pt idx="19">
                  <c:v>80.16</c:v>
                </c:pt>
                <c:pt idx="20">
                  <c:v>80.11</c:v>
                </c:pt>
                <c:pt idx="21">
                  <c:v>80.23</c:v>
                </c:pt>
                <c:pt idx="22">
                  <c:v>80.37</c:v>
                </c:pt>
                <c:pt idx="23">
                  <c:v>80.7</c:v>
                </c:pt>
                <c:pt idx="24">
                  <c:v>81.48</c:v>
                </c:pt>
                <c:pt idx="25">
                  <c:v>82.25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'T-x-y Calc T'!$G$23:$G$48</c:f>
              <c:numCache>
                <c:formatCode>General</c:formatCode>
                <c:ptCount val="26"/>
                <c:pt idx="0">
                  <c:v>0</c:v>
                </c:pt>
                <c:pt idx="1">
                  <c:v>0.16936167603575017</c:v>
                </c:pt>
                <c:pt idx="2">
                  <c:v>0.215918253749209</c:v>
                </c:pt>
                <c:pt idx="3">
                  <c:v>0.35544051361429219</c:v>
                </c:pt>
                <c:pt idx="4">
                  <c:v>0.43208765194375265</c:v>
                </c:pt>
                <c:pt idx="5">
                  <c:v>0.51140208835810586</c:v>
                </c:pt>
                <c:pt idx="6">
                  <c:v>0.53154681745667931</c:v>
                </c:pt>
                <c:pt idx="7">
                  <c:v>0.55433452316225351</c:v>
                </c:pt>
                <c:pt idx="8">
                  <c:v>0.56005243298223728</c:v>
                </c:pt>
                <c:pt idx="9">
                  <c:v>0.5607806615825397</c:v>
                </c:pt>
                <c:pt idx="10">
                  <c:v>0.56555467268539494</c:v>
                </c:pt>
                <c:pt idx="11">
                  <c:v>0.56592191944690629</c:v>
                </c:pt>
                <c:pt idx="12">
                  <c:v>0.56577789188792793</c:v>
                </c:pt>
                <c:pt idx="13">
                  <c:v>0.56577150740594606</c:v>
                </c:pt>
                <c:pt idx="14">
                  <c:v>0.56554339717516366</c:v>
                </c:pt>
                <c:pt idx="15">
                  <c:v>0.56945517851062255</c:v>
                </c:pt>
                <c:pt idx="16">
                  <c:v>0.58085605899195092</c:v>
                </c:pt>
                <c:pt idx="17">
                  <c:v>0.59336063526213678</c:v>
                </c:pt>
                <c:pt idx="18">
                  <c:v>0.63188441723665545</c:v>
                </c:pt>
                <c:pt idx="19">
                  <c:v>0.64032251710445709</c:v>
                </c:pt>
                <c:pt idx="20">
                  <c:v>0.66325751110398135</c:v>
                </c:pt>
                <c:pt idx="21">
                  <c:v>0.71999398687912175</c:v>
                </c:pt>
                <c:pt idx="22">
                  <c:v>0.76365569973008329</c:v>
                </c:pt>
                <c:pt idx="23">
                  <c:v>0.8362441471428268</c:v>
                </c:pt>
                <c:pt idx="24">
                  <c:v>0.93981560573319567</c:v>
                </c:pt>
                <c:pt idx="25">
                  <c:v>1</c:v>
                </c:pt>
              </c:numCache>
            </c:numRef>
          </c:xVal>
          <c:yVal>
            <c:numRef>
              <c:f>'T-x-y Calc T'!$J$23:$J$48</c:f>
              <c:numCache>
                <c:formatCode>General;\-General;</c:formatCode>
                <c:ptCount val="26"/>
                <c:pt idx="0">
                  <c:v>99.996991835893311</c:v>
                </c:pt>
                <c:pt idx="1">
                  <c:v>95.199816895591368</c:v>
                </c:pt>
                <c:pt idx="2">
                  <c:v>93.754543304405672</c:v>
                </c:pt>
                <c:pt idx="3">
                  <c:v>89.023355424308988</c:v>
                </c:pt>
                <c:pt idx="4">
                  <c:v>86.134715649215991</c:v>
                </c:pt>
                <c:pt idx="5">
                  <c:v>82.934980208369609</c:v>
                </c:pt>
                <c:pt idx="6">
                  <c:v>82.105809980158313</c:v>
                </c:pt>
                <c:pt idx="7">
                  <c:v>81.189884779244096</c:v>
                </c:pt>
                <c:pt idx="8">
                  <c:v>80.972459759016658</c:v>
                </c:pt>
                <c:pt idx="9">
                  <c:v>80.945576141375511</c:v>
                </c:pt>
                <c:pt idx="10">
                  <c:v>80.778203344188569</c:v>
                </c:pt>
                <c:pt idx="11">
                  <c:v>80.766634233494869</c:v>
                </c:pt>
                <c:pt idx="12">
                  <c:v>80.770587207707422</c:v>
                </c:pt>
                <c:pt idx="13">
                  <c:v>80.770758122060329</c:v>
                </c:pt>
                <c:pt idx="14">
                  <c:v>80.77825053338114</c:v>
                </c:pt>
                <c:pt idx="15">
                  <c:v>80.721396138367652</c:v>
                </c:pt>
                <c:pt idx="16">
                  <c:v>80.618388455055992</c:v>
                </c:pt>
                <c:pt idx="17">
                  <c:v>80.556870081523641</c:v>
                </c:pt>
                <c:pt idx="18">
                  <c:v>80.532320667374279</c:v>
                </c:pt>
                <c:pt idx="19">
                  <c:v>80.547555431459728</c:v>
                </c:pt>
                <c:pt idx="20">
                  <c:v>80.612957021151772</c:v>
                </c:pt>
                <c:pt idx="21">
                  <c:v>80.872816971404745</c:v>
                </c:pt>
                <c:pt idx="22">
                  <c:v>81.125256466467874</c:v>
                </c:pt>
                <c:pt idx="23">
                  <c:v>81.583358450967637</c:v>
                </c:pt>
                <c:pt idx="24">
                  <c:v>82.22772992246621</c:v>
                </c:pt>
                <c:pt idx="25">
                  <c:v>82.559725824140912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'T-x-y Calc T'!$A$23:$A$48</c:f>
              <c:numCache>
                <c:formatCode>General;General;</c:formatCode>
                <c:ptCount val="26"/>
                <c:pt idx="0">
                  <c:v>0</c:v>
                </c:pt>
                <c:pt idx="1">
                  <c:v>1.15E-2</c:v>
                </c:pt>
                <c:pt idx="2">
                  <c:v>1.6E-2</c:v>
                </c:pt>
                <c:pt idx="3">
                  <c:v>3.6499999999999998E-2</c:v>
                </c:pt>
                <c:pt idx="4">
                  <c:v>5.7000000000000002E-2</c:v>
                </c:pt>
                <c:pt idx="5">
                  <c:v>0.1</c:v>
                </c:pt>
                <c:pt idx="6">
                  <c:v>0.1215</c:v>
                </c:pt>
                <c:pt idx="7">
                  <c:v>0.16650000000000001</c:v>
                </c:pt>
                <c:pt idx="8">
                  <c:v>0.1895</c:v>
                </c:pt>
                <c:pt idx="9">
                  <c:v>0.19350000000000001</c:v>
                </c:pt>
                <c:pt idx="10">
                  <c:v>0.245</c:v>
                </c:pt>
                <c:pt idx="11">
                  <c:v>0.28349999999999997</c:v>
                </c:pt>
                <c:pt idx="12">
                  <c:v>0.29749999999999999</c:v>
                </c:pt>
                <c:pt idx="13">
                  <c:v>0.29799999999999999</c:v>
                </c:pt>
                <c:pt idx="14">
                  <c:v>0.38350000000000001</c:v>
                </c:pt>
                <c:pt idx="15">
                  <c:v>0.44600000000000001</c:v>
                </c:pt>
                <c:pt idx="16">
                  <c:v>0.51449999999999996</c:v>
                </c:pt>
                <c:pt idx="17">
                  <c:v>0.55900000000000005</c:v>
                </c:pt>
                <c:pt idx="18">
                  <c:v>0.64600000000000002</c:v>
                </c:pt>
                <c:pt idx="19">
                  <c:v>0.66049999999999998</c:v>
                </c:pt>
                <c:pt idx="20">
                  <c:v>0.69550000000000001</c:v>
                </c:pt>
                <c:pt idx="21">
                  <c:v>0.76500000000000001</c:v>
                </c:pt>
                <c:pt idx="22">
                  <c:v>0.80900000000000005</c:v>
                </c:pt>
                <c:pt idx="23">
                  <c:v>0.87250000000000005</c:v>
                </c:pt>
                <c:pt idx="24">
                  <c:v>0.95350000000000001</c:v>
                </c:pt>
                <c:pt idx="25">
                  <c:v>1</c:v>
                </c:pt>
              </c:numCache>
            </c:numRef>
          </c:xVal>
          <c:yVal>
            <c:numRef>
              <c:f>'T-x-y Calc T'!$J$23:$J$48</c:f>
              <c:numCache>
                <c:formatCode>General;\-General;</c:formatCode>
                <c:ptCount val="26"/>
                <c:pt idx="0">
                  <c:v>99.996991835893311</c:v>
                </c:pt>
                <c:pt idx="1">
                  <c:v>95.199816895591368</c:v>
                </c:pt>
                <c:pt idx="2">
                  <c:v>93.754543304405672</c:v>
                </c:pt>
                <c:pt idx="3">
                  <c:v>89.023355424308988</c:v>
                </c:pt>
                <c:pt idx="4">
                  <c:v>86.134715649215991</c:v>
                </c:pt>
                <c:pt idx="5">
                  <c:v>82.934980208369609</c:v>
                </c:pt>
                <c:pt idx="6">
                  <c:v>82.105809980158313</c:v>
                </c:pt>
                <c:pt idx="7">
                  <c:v>81.189884779244096</c:v>
                </c:pt>
                <c:pt idx="8">
                  <c:v>80.972459759016658</c:v>
                </c:pt>
                <c:pt idx="9">
                  <c:v>80.945576141375511</c:v>
                </c:pt>
                <c:pt idx="10">
                  <c:v>80.778203344188569</c:v>
                </c:pt>
                <c:pt idx="11">
                  <c:v>80.766634233494869</c:v>
                </c:pt>
                <c:pt idx="12">
                  <c:v>80.770587207707422</c:v>
                </c:pt>
                <c:pt idx="13">
                  <c:v>80.770758122060329</c:v>
                </c:pt>
                <c:pt idx="14">
                  <c:v>80.77825053338114</c:v>
                </c:pt>
                <c:pt idx="15">
                  <c:v>80.721396138367652</c:v>
                </c:pt>
                <c:pt idx="16">
                  <c:v>80.618388455055992</c:v>
                </c:pt>
                <c:pt idx="17">
                  <c:v>80.556870081523641</c:v>
                </c:pt>
                <c:pt idx="18">
                  <c:v>80.532320667374279</c:v>
                </c:pt>
                <c:pt idx="19">
                  <c:v>80.547555431459728</c:v>
                </c:pt>
                <c:pt idx="20">
                  <c:v>80.612957021151772</c:v>
                </c:pt>
                <c:pt idx="21">
                  <c:v>80.872816971404745</c:v>
                </c:pt>
                <c:pt idx="22">
                  <c:v>81.125256466467874</c:v>
                </c:pt>
                <c:pt idx="23">
                  <c:v>81.583358450967637</c:v>
                </c:pt>
                <c:pt idx="24">
                  <c:v>82.22772992246621</c:v>
                </c:pt>
                <c:pt idx="25">
                  <c:v>82.559725824140912</c:v>
                </c:pt>
              </c:numCache>
            </c:numRef>
          </c:yVal>
          <c:smooth val="1"/>
        </c:ser>
        <c:ser>
          <c:idx val="3"/>
          <c:order val="3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'T-x-y Calc T'!$E$23:$E$48</c:f>
              <c:numCache>
                <c:formatCode>General;General;</c:formatCode>
                <c:ptCount val="26"/>
                <c:pt idx="0">
                  <c:v>0</c:v>
                </c:pt>
                <c:pt idx="1">
                  <c:v>0.16300000000000001</c:v>
                </c:pt>
                <c:pt idx="2">
                  <c:v>0.21149999999999999</c:v>
                </c:pt>
                <c:pt idx="3">
                  <c:v>0.36549999999999999</c:v>
                </c:pt>
                <c:pt idx="4">
                  <c:v>0.45650000000000002</c:v>
                </c:pt>
                <c:pt idx="5">
                  <c:v>0.50149999999999995</c:v>
                </c:pt>
                <c:pt idx="6">
                  <c:v>0.51200000000000001</c:v>
                </c:pt>
                <c:pt idx="7">
                  <c:v>0.52149999999999996</c:v>
                </c:pt>
                <c:pt idx="8">
                  <c:v>0.53749999999999998</c:v>
                </c:pt>
                <c:pt idx="9">
                  <c:v>0.53200000000000003</c:v>
                </c:pt>
                <c:pt idx="10">
                  <c:v>0.53900000000000003</c:v>
                </c:pt>
                <c:pt idx="11">
                  <c:v>0.55300000000000005</c:v>
                </c:pt>
                <c:pt idx="12">
                  <c:v>0.55400000000000005</c:v>
                </c:pt>
                <c:pt idx="13">
                  <c:v>0.55100000000000005</c:v>
                </c:pt>
                <c:pt idx="14">
                  <c:v>0.56999999999999995</c:v>
                </c:pt>
                <c:pt idx="15">
                  <c:v>0.59199999999999997</c:v>
                </c:pt>
                <c:pt idx="16">
                  <c:v>0.60750000000000004</c:v>
                </c:pt>
                <c:pt idx="17">
                  <c:v>0.62549999999999994</c:v>
                </c:pt>
                <c:pt idx="18">
                  <c:v>0.66449999999999998</c:v>
                </c:pt>
                <c:pt idx="19">
                  <c:v>0.67149999999999999</c:v>
                </c:pt>
                <c:pt idx="20">
                  <c:v>0.6915</c:v>
                </c:pt>
                <c:pt idx="21">
                  <c:v>0.73699999999999999</c:v>
                </c:pt>
                <c:pt idx="22">
                  <c:v>0.77449999999999997</c:v>
                </c:pt>
                <c:pt idx="23">
                  <c:v>0.83399999999999996</c:v>
                </c:pt>
                <c:pt idx="24">
                  <c:v>0.9325</c:v>
                </c:pt>
                <c:pt idx="25">
                  <c:v>1</c:v>
                </c:pt>
              </c:numCache>
            </c:numRef>
          </c:xVal>
          <c:yVal>
            <c:numRef>
              <c:f>'T-x-y Calc T'!$I$23:$I$48</c:f>
              <c:numCache>
                <c:formatCode>#,##0.00;#,##0.00;</c:formatCode>
                <c:ptCount val="26"/>
                <c:pt idx="0">
                  <c:v>100</c:v>
                </c:pt>
                <c:pt idx="1">
                  <c:v>95.17</c:v>
                </c:pt>
                <c:pt idx="2">
                  <c:v>93.4</c:v>
                </c:pt>
                <c:pt idx="3">
                  <c:v>88.05</c:v>
                </c:pt>
                <c:pt idx="4">
                  <c:v>84.57</c:v>
                </c:pt>
                <c:pt idx="5">
                  <c:v>82.7</c:v>
                </c:pt>
                <c:pt idx="6">
                  <c:v>82.32</c:v>
                </c:pt>
                <c:pt idx="7">
                  <c:v>81.99</c:v>
                </c:pt>
                <c:pt idx="8">
                  <c:v>81.58</c:v>
                </c:pt>
                <c:pt idx="9">
                  <c:v>81.75</c:v>
                </c:pt>
                <c:pt idx="10">
                  <c:v>81.62</c:v>
                </c:pt>
                <c:pt idx="11">
                  <c:v>81.23</c:v>
                </c:pt>
                <c:pt idx="12">
                  <c:v>81.290000000000006</c:v>
                </c:pt>
                <c:pt idx="13">
                  <c:v>81.28</c:v>
                </c:pt>
                <c:pt idx="14">
                  <c:v>80.900000000000006</c:v>
                </c:pt>
                <c:pt idx="15">
                  <c:v>80.67</c:v>
                </c:pt>
                <c:pt idx="16">
                  <c:v>80.38</c:v>
                </c:pt>
                <c:pt idx="17">
                  <c:v>80.31</c:v>
                </c:pt>
                <c:pt idx="18">
                  <c:v>80.150000000000006</c:v>
                </c:pt>
                <c:pt idx="19">
                  <c:v>80.16</c:v>
                </c:pt>
                <c:pt idx="20">
                  <c:v>80.11</c:v>
                </c:pt>
                <c:pt idx="21">
                  <c:v>80.23</c:v>
                </c:pt>
                <c:pt idx="22">
                  <c:v>80.37</c:v>
                </c:pt>
                <c:pt idx="23">
                  <c:v>80.7</c:v>
                </c:pt>
                <c:pt idx="24">
                  <c:v>81.48</c:v>
                </c:pt>
                <c:pt idx="25">
                  <c:v>82.25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05056"/>
        <c:axId val="260607360"/>
      </c:scatterChart>
      <c:valAx>
        <c:axId val="2606050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x1, y1</a:t>
                </a:r>
              </a:p>
            </c:rich>
          </c:tx>
          <c:layout>
            <c:manualLayout>
              <c:xMode val="edge"/>
              <c:yMode val="edge"/>
              <c:x val="0.51334519572953741"/>
              <c:y val="0.943717277486911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;General;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607360"/>
        <c:crosses val="autoZero"/>
        <c:crossBetween val="midCat"/>
      </c:valAx>
      <c:valAx>
        <c:axId val="260607360"/>
        <c:scaling>
          <c:orientation val="minMax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 (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8.0071174377224202E-3"/>
              <c:y val="0.480366492146596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;#,##0.00;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6050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sheetProtection content="1" objects="1"/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sheetProtection content="1" objects="1"/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showGridLines="0" tabSelected="1" workbookViewId="0"/>
  </sheetViews>
  <sheetFormatPr defaultRowHeight="12.75" x14ac:dyDescent="0.2"/>
  <sheetData>
    <row r="2" spans="2:4" ht="23.25" x14ac:dyDescent="0.35">
      <c r="B2" s="102" t="s">
        <v>0</v>
      </c>
    </row>
    <row r="4" spans="2:4" x14ac:dyDescent="0.2">
      <c r="B4" t="s">
        <v>1</v>
      </c>
    </row>
    <row r="5" spans="2:4" x14ac:dyDescent="0.2">
      <c r="B5" t="s">
        <v>2</v>
      </c>
    </row>
    <row r="7" spans="2:4" x14ac:dyDescent="0.2">
      <c r="B7" t="s">
        <v>3</v>
      </c>
      <c r="D7" t="s">
        <v>4</v>
      </c>
    </row>
    <row r="9" spans="2:4" x14ac:dyDescent="0.2">
      <c r="B9" t="s">
        <v>5</v>
      </c>
      <c r="D9" t="s">
        <v>6</v>
      </c>
    </row>
    <row r="11" spans="2:4" x14ac:dyDescent="0.2">
      <c r="B11" t="s">
        <v>7</v>
      </c>
      <c r="D11" t="s">
        <v>8</v>
      </c>
    </row>
    <row r="12" spans="2:4" x14ac:dyDescent="0.2">
      <c r="D12" t="s">
        <v>9</v>
      </c>
    </row>
    <row r="14" spans="2:4" x14ac:dyDescent="0.2">
      <c r="B14" t="s">
        <v>10</v>
      </c>
      <c r="D14" t="s">
        <v>11</v>
      </c>
    </row>
    <row r="15" spans="2:4" x14ac:dyDescent="0.2">
      <c r="D15" t="s">
        <v>12</v>
      </c>
    </row>
    <row r="16" spans="2:4" x14ac:dyDescent="0.2">
      <c r="D16" t="s">
        <v>13</v>
      </c>
    </row>
    <row r="18" spans="2:4" x14ac:dyDescent="0.2">
      <c r="B18" t="s">
        <v>14</v>
      </c>
      <c r="D18" t="s">
        <v>15</v>
      </c>
    </row>
    <row r="20" spans="2:4" x14ac:dyDescent="0.2">
      <c r="B20" t="s">
        <v>16</v>
      </c>
      <c r="D20" t="s">
        <v>17</v>
      </c>
    </row>
    <row r="21" spans="2:4" x14ac:dyDescent="0.2">
      <c r="B21" t="s">
        <v>18</v>
      </c>
      <c r="D21" t="s">
        <v>19</v>
      </c>
    </row>
    <row r="22" spans="2:4" x14ac:dyDescent="0.2">
      <c r="D22" t="s">
        <v>20</v>
      </c>
    </row>
    <row r="23" spans="2:4" x14ac:dyDescent="0.2">
      <c r="D23" t="s">
        <v>21</v>
      </c>
    </row>
    <row r="24" spans="2:4" x14ac:dyDescent="0.2">
      <c r="D24" t="s">
        <v>22</v>
      </c>
    </row>
    <row r="25" spans="2:4" x14ac:dyDescent="0.2">
      <c r="D25" t="s">
        <v>23</v>
      </c>
    </row>
    <row r="26" spans="2:4" x14ac:dyDescent="0.2">
      <c r="D26" t="s">
        <v>24</v>
      </c>
    </row>
    <row r="27" spans="2:4" x14ac:dyDescent="0.2">
      <c r="D27" t="s">
        <v>25</v>
      </c>
    </row>
    <row r="28" spans="2:4" x14ac:dyDescent="0.2">
      <c r="D28" t="s">
        <v>26</v>
      </c>
    </row>
    <row r="29" spans="2:4" x14ac:dyDescent="0.2">
      <c r="B29" s="140" t="s">
        <v>202</v>
      </c>
    </row>
    <row r="30" spans="2:4" x14ac:dyDescent="0.2">
      <c r="B30" t="s">
        <v>27</v>
      </c>
    </row>
    <row r="31" spans="2:4" x14ac:dyDescent="0.2">
      <c r="B31" t="s">
        <v>28</v>
      </c>
    </row>
  </sheetData>
  <sheetProtection sheet="1" objects="1" scenarios="1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workbookViewId="0"/>
  </sheetViews>
  <sheetFormatPr defaultRowHeight="12.75" x14ac:dyDescent="0.2"/>
  <cols>
    <col min="11" max="11" width="10.28515625" customWidth="1"/>
    <col min="12" max="12" width="10.140625" customWidth="1"/>
    <col min="13" max="13" width="10.42578125" customWidth="1"/>
  </cols>
  <sheetData>
    <row r="1" spans="1:13" x14ac:dyDescent="0.2">
      <c r="A1" t="s">
        <v>29</v>
      </c>
      <c r="G1" t="s">
        <v>30</v>
      </c>
    </row>
    <row r="2" spans="1:13" x14ac:dyDescent="0.2">
      <c r="A2" t="s">
        <v>31</v>
      </c>
      <c r="E2" s="124" t="s">
        <v>32</v>
      </c>
    </row>
    <row r="3" spans="1:13" x14ac:dyDescent="0.2">
      <c r="A3" t="s">
        <v>33</v>
      </c>
      <c r="C3" t="s">
        <v>34</v>
      </c>
    </row>
    <row r="4" spans="1:13" ht="14.25" x14ac:dyDescent="0.2">
      <c r="C4" t="s">
        <v>35</v>
      </c>
    </row>
    <row r="5" spans="1:13" x14ac:dyDescent="0.2">
      <c r="A5" s="132" t="s">
        <v>36</v>
      </c>
      <c r="B5" s="129"/>
      <c r="C5" t="s">
        <v>37</v>
      </c>
    </row>
    <row r="6" spans="1:13" x14ac:dyDescent="0.2">
      <c r="A6" s="133" t="s">
        <v>38</v>
      </c>
      <c r="B6" s="130"/>
      <c r="C6" t="s">
        <v>39</v>
      </c>
    </row>
    <row r="7" spans="1:13" x14ac:dyDescent="0.2">
      <c r="A7" s="133" t="s">
        <v>40</v>
      </c>
      <c r="B7" s="130"/>
      <c r="C7" t="s">
        <v>41</v>
      </c>
    </row>
    <row r="8" spans="1:13" x14ac:dyDescent="0.2">
      <c r="A8" s="133" t="s">
        <v>42</v>
      </c>
      <c r="B8" s="130"/>
      <c r="C8" t="s">
        <v>43</v>
      </c>
    </row>
    <row r="9" spans="1:13" x14ac:dyDescent="0.2">
      <c r="A9" s="134" t="s">
        <v>44</v>
      </c>
      <c r="B9" s="131"/>
      <c r="C9" s="140" t="s">
        <v>200</v>
      </c>
    </row>
    <row r="10" spans="1:13" x14ac:dyDescent="0.2">
      <c r="C10" t="s">
        <v>45</v>
      </c>
    </row>
    <row r="11" spans="1:13" x14ac:dyDescent="0.2">
      <c r="C11" t="s">
        <v>191</v>
      </c>
    </row>
    <row r="12" spans="1:13" x14ac:dyDescent="0.2">
      <c r="C12" t="s">
        <v>46</v>
      </c>
    </row>
    <row r="13" spans="1:13" ht="13.5" thickBot="1" x14ac:dyDescent="0.25">
      <c r="C13" t="s">
        <v>47</v>
      </c>
    </row>
    <row r="14" spans="1:13" ht="13.5" thickBot="1" x14ac:dyDescent="0.25">
      <c r="D14" s="1"/>
      <c r="E14" s="6"/>
      <c r="F14" s="2"/>
      <c r="G14" s="1"/>
      <c r="H14" s="6" t="s">
        <v>48</v>
      </c>
      <c r="I14" s="6"/>
      <c r="J14" s="6"/>
      <c r="K14" s="5" t="s">
        <v>49</v>
      </c>
      <c r="L14" s="5" t="s">
        <v>50</v>
      </c>
      <c r="M14" s="5" t="s">
        <v>51</v>
      </c>
    </row>
    <row r="15" spans="1:13" ht="15" thickBot="1" x14ac:dyDescent="0.25">
      <c r="A15" s="18" t="s">
        <v>52</v>
      </c>
      <c r="B15" s="24"/>
      <c r="C15" s="19"/>
      <c r="D15" s="20" t="s">
        <v>53</v>
      </c>
      <c r="E15" s="23"/>
      <c r="F15" s="21"/>
      <c r="G15" s="7"/>
      <c r="H15" s="11" t="s">
        <v>54</v>
      </c>
      <c r="I15" s="12" t="s">
        <v>55</v>
      </c>
      <c r="J15" s="13" t="s">
        <v>56</v>
      </c>
      <c r="K15" s="14" t="s">
        <v>57</v>
      </c>
      <c r="L15" s="14" t="s">
        <v>57</v>
      </c>
      <c r="M15" s="14" t="s">
        <v>57</v>
      </c>
    </row>
    <row r="16" spans="1:13" ht="16.5" thickBot="1" x14ac:dyDescent="0.35">
      <c r="A16" s="28" t="s">
        <v>58</v>
      </c>
      <c r="B16" s="29"/>
      <c r="C16" s="30"/>
      <c r="D16" s="15" t="s">
        <v>59</v>
      </c>
      <c r="E16" s="16" t="s">
        <v>60</v>
      </c>
      <c r="F16" s="17" t="s">
        <v>61</v>
      </c>
      <c r="G16" s="5">
        <v>1</v>
      </c>
      <c r="H16" s="28">
        <v>8.8782899999999998</v>
      </c>
      <c r="I16" s="37">
        <v>2010.33</v>
      </c>
      <c r="J16" s="38">
        <v>252.636</v>
      </c>
      <c r="K16" s="5">
        <f>10^(_A-_B/(_T+_C))</f>
        <v>58.277621723606565</v>
      </c>
      <c r="L16" s="41">
        <v>60.7</v>
      </c>
      <c r="M16" s="5">
        <f>IF($M$21=1,K16,L16)</f>
        <v>60.7</v>
      </c>
    </row>
    <row r="17" spans="1:16" ht="13.5" thickBot="1" x14ac:dyDescent="0.25">
      <c r="A17" s="31" t="s">
        <v>62</v>
      </c>
      <c r="B17" s="32"/>
      <c r="C17" s="33"/>
      <c r="D17" s="34">
        <v>2.1730556239887906</v>
      </c>
      <c r="E17" s="35">
        <v>0.94292944133534218</v>
      </c>
      <c r="F17" s="36">
        <v>30</v>
      </c>
      <c r="G17" s="10">
        <v>2</v>
      </c>
      <c r="H17" s="31">
        <v>8.0713100000000004</v>
      </c>
      <c r="I17" s="39">
        <v>1730.63</v>
      </c>
      <c r="J17" s="40">
        <v>233.42599999999999</v>
      </c>
      <c r="K17" s="10">
        <f>10^(_A-_B/(_T+_C))</f>
        <v>31.740167271184824</v>
      </c>
      <c r="L17" s="42">
        <v>32.1</v>
      </c>
      <c r="M17" s="10">
        <f>IF($M$21=1,K17,L17)</f>
        <v>32.1</v>
      </c>
    </row>
    <row r="18" spans="1:16" ht="13.5" thickBot="1" x14ac:dyDescent="0.25">
      <c r="A18" s="22"/>
      <c r="B18" s="8"/>
      <c r="C18" s="8"/>
      <c r="D18" s="25"/>
      <c r="E18" s="126" t="s">
        <v>63</v>
      </c>
      <c r="F18" s="127"/>
      <c r="G18" s="8"/>
      <c r="H18" s="22"/>
      <c r="I18" s="22"/>
      <c r="J18" s="22"/>
      <c r="K18" s="8"/>
      <c r="L18" s="22"/>
      <c r="M18" s="8"/>
    </row>
    <row r="19" spans="1:16" ht="15.75" x14ac:dyDescent="0.3">
      <c r="A19" s="26" t="s">
        <v>64</v>
      </c>
      <c r="B19" s="26" t="s">
        <v>65</v>
      </c>
      <c r="C19" s="27" t="s">
        <v>66</v>
      </c>
      <c r="D19" s="27" t="s">
        <v>67</v>
      </c>
      <c r="E19" s="125" t="s">
        <v>68</v>
      </c>
      <c r="F19" s="125" t="s">
        <v>69</v>
      </c>
      <c r="G19" s="26" t="s">
        <v>70</v>
      </c>
      <c r="H19" s="26" t="s">
        <v>71</v>
      </c>
      <c r="I19" s="26" t="s">
        <v>72</v>
      </c>
      <c r="J19" s="26" t="s">
        <v>73</v>
      </c>
      <c r="K19" s="26" t="s">
        <v>74</v>
      </c>
      <c r="L19" s="1" t="s">
        <v>75</v>
      </c>
      <c r="M19" s="6"/>
      <c r="N19" s="2"/>
    </row>
    <row r="20" spans="1:16" ht="15" thickBot="1" x14ac:dyDescent="0.25">
      <c r="A20" s="43">
        <v>0</v>
      </c>
      <c r="B20">
        <f>1-_x1</f>
        <v>1</v>
      </c>
      <c r="C20">
        <f t="shared" ref="C20:C37" si="0">EXP(_x2^2*(_A12+2*(_A21-_A12)*_x1))</f>
        <v>8.7850869925730937</v>
      </c>
      <c r="D20">
        <f>EXP(_x1^2*(_A21+2*(_A12-_A21)*_x2))</f>
        <v>1</v>
      </c>
      <c r="E20" s="128">
        <v>0</v>
      </c>
      <c r="F20" s="128">
        <f>1-E20</f>
        <v>1</v>
      </c>
      <c r="G20">
        <f t="shared" ref="G20:G37" si="1">_x1*_g1*P1s/_Pc</f>
        <v>0</v>
      </c>
      <c r="H20">
        <f t="shared" ref="H20:H37" si="2">_x2*_g2*P2s/_Pc</f>
        <v>1</v>
      </c>
      <c r="I20" s="43">
        <v>32.1</v>
      </c>
      <c r="J20">
        <f t="shared" ref="J20:J37" si="3">_x1*_g1*P1s+_x2*_g2*P2s</f>
        <v>32.1</v>
      </c>
      <c r="K20">
        <f t="shared" ref="K20:K37" si="4">(_Pc-_Pex)^2</f>
        <v>0</v>
      </c>
      <c r="L20" s="3" t="s">
        <v>76</v>
      </c>
      <c r="M20" s="9"/>
      <c r="N20" s="4"/>
    </row>
    <row r="21" spans="1:16" ht="13.5" thickBot="1" x14ac:dyDescent="0.25">
      <c r="A21" s="43">
        <v>1.5E-3</v>
      </c>
      <c r="B21">
        <f t="shared" ref="B21:B36" si="5">1-_x1</f>
        <v>0.99850000000000005</v>
      </c>
      <c r="C21">
        <f t="shared" si="0"/>
        <v>8.6959902688110144</v>
      </c>
      <c r="D21">
        <f t="shared" ref="D21:D36" si="6">EXP(_x1^2*(_A21+2*(_A12-_A21)*_x2))</f>
        <v>1.0000076488849658</v>
      </c>
      <c r="E21" s="128">
        <v>2.5399999999999999E-2</v>
      </c>
      <c r="F21" s="128">
        <f t="shared" ref="F21:F36" si="7">1-E21</f>
        <v>0.97460000000000002</v>
      </c>
      <c r="G21">
        <f t="shared" si="1"/>
        <v>2.4107087036494976E-2</v>
      </c>
      <c r="H21">
        <f t="shared" si="2"/>
        <v>0.975892912963505</v>
      </c>
      <c r="I21" s="43">
        <v>33.799999999999997</v>
      </c>
      <c r="J21">
        <f t="shared" si="3"/>
        <v>32.843865074888839</v>
      </c>
      <c r="K21">
        <f t="shared" si="4"/>
        <v>0.91419399501731957</v>
      </c>
      <c r="L21" s="3"/>
      <c r="M21" s="39">
        <v>0</v>
      </c>
      <c r="N21" s="4"/>
    </row>
    <row r="22" spans="1:16" x14ac:dyDescent="0.2">
      <c r="A22" s="43">
        <v>1.11E-2</v>
      </c>
      <c r="B22">
        <f t="shared" si="5"/>
        <v>0.9889</v>
      </c>
      <c r="C22">
        <f t="shared" si="0"/>
        <v>8.1529157233184897</v>
      </c>
      <c r="D22">
        <f t="shared" si="6"/>
        <v>1.0004160278285765</v>
      </c>
      <c r="E22" s="128">
        <v>0.13739999999999999</v>
      </c>
      <c r="F22" s="128">
        <f t="shared" si="7"/>
        <v>0.86260000000000003</v>
      </c>
      <c r="G22">
        <f t="shared" si="1"/>
        <v>0.14746784704938606</v>
      </c>
      <c r="H22">
        <f t="shared" si="2"/>
        <v>0.85253215295061402</v>
      </c>
      <c r="I22" s="43">
        <v>37.1</v>
      </c>
      <c r="J22">
        <f t="shared" si="3"/>
        <v>37.250086285322006</v>
      </c>
      <c r="K22">
        <f t="shared" si="4"/>
        <v>2.252589304175805E-2</v>
      </c>
    </row>
    <row r="23" spans="1:16" ht="13.5" thickBot="1" x14ac:dyDescent="0.25">
      <c r="A23" s="43">
        <v>2.3099999999999999E-2</v>
      </c>
      <c r="B23">
        <f t="shared" si="5"/>
        <v>0.97689999999999999</v>
      </c>
      <c r="C23">
        <f t="shared" si="0"/>
        <v>7.5351858240691136</v>
      </c>
      <c r="D23">
        <f t="shared" si="6"/>
        <v>1.0017872410260653</v>
      </c>
      <c r="E23" s="128">
        <v>0.26029999999999998</v>
      </c>
      <c r="F23" s="128">
        <f t="shared" si="7"/>
        <v>0.73970000000000002</v>
      </c>
      <c r="G23">
        <f t="shared" si="1"/>
        <v>0.25168114789514545</v>
      </c>
      <c r="H23">
        <f t="shared" si="2"/>
        <v>0.74831885210485449</v>
      </c>
      <c r="I23" s="43">
        <v>42.3</v>
      </c>
      <c r="J23">
        <f t="shared" si="3"/>
        <v>41.980146686778454</v>
      </c>
      <c r="K23">
        <f t="shared" si="4"/>
        <v>0.10230614197879855</v>
      </c>
    </row>
    <row r="24" spans="1:16" ht="13.5" thickBot="1" x14ac:dyDescent="0.25">
      <c r="A24" s="43">
        <v>3.5700000000000003E-2</v>
      </c>
      <c r="B24">
        <f t="shared" si="5"/>
        <v>0.96430000000000005</v>
      </c>
      <c r="C24">
        <f t="shared" si="0"/>
        <v>6.951776059001654</v>
      </c>
      <c r="D24">
        <f t="shared" si="6"/>
        <v>1.0042343209481834</v>
      </c>
      <c r="E24" s="128">
        <v>0.35770000000000002</v>
      </c>
      <c r="F24" s="128">
        <f t="shared" si="7"/>
        <v>0.64229999999999998</v>
      </c>
      <c r="G24">
        <f t="shared" si="1"/>
        <v>0.32642650297447229</v>
      </c>
      <c r="H24">
        <f t="shared" si="2"/>
        <v>0.67357349702552771</v>
      </c>
      <c r="I24" s="43">
        <v>47.2</v>
      </c>
      <c r="J24">
        <f t="shared" si="3"/>
        <v>46.149528499755696</v>
      </c>
      <c r="K24">
        <f t="shared" si="4"/>
        <v>1.1034903728255236</v>
      </c>
      <c r="M24" s="18" t="s">
        <v>77</v>
      </c>
      <c r="N24" s="19"/>
    </row>
    <row r="25" spans="1:16" ht="13.5" thickBot="1" x14ac:dyDescent="0.25">
      <c r="A25" s="43">
        <v>6.4899999999999999E-2</v>
      </c>
      <c r="B25">
        <f t="shared" si="5"/>
        <v>0.93510000000000004</v>
      </c>
      <c r="C25">
        <f t="shared" si="0"/>
        <v>5.8155085639574322</v>
      </c>
      <c r="D25">
        <f t="shared" si="6"/>
        <v>1.0137554500592687</v>
      </c>
      <c r="E25" s="128">
        <v>0.46039999999999998</v>
      </c>
      <c r="F25" s="128">
        <f t="shared" si="7"/>
        <v>0.53960000000000008</v>
      </c>
      <c r="G25">
        <f t="shared" si="1"/>
        <v>0.42950974753385857</v>
      </c>
      <c r="H25">
        <f t="shared" si="2"/>
        <v>0.57049025246614149</v>
      </c>
      <c r="I25" s="43">
        <v>55</v>
      </c>
      <c r="J25">
        <f t="shared" si="3"/>
        <v>53.33939225745938</v>
      </c>
      <c r="K25">
        <f t="shared" si="4"/>
        <v>2.7576180745858534</v>
      </c>
      <c r="M25" s="20">
        <f>SUM(K20:K211)</f>
        <v>14.267984350441859</v>
      </c>
      <c r="N25" s="21"/>
    </row>
    <row r="26" spans="1:16" x14ac:dyDescent="0.2">
      <c r="A26" s="43">
        <v>0.1168</v>
      </c>
      <c r="B26">
        <f t="shared" si="5"/>
        <v>0.88319999999999999</v>
      </c>
      <c r="C26">
        <f t="shared" si="0"/>
        <v>4.3532565931533567</v>
      </c>
      <c r="D26">
        <f t="shared" si="6"/>
        <v>1.043423175952108</v>
      </c>
      <c r="E26" s="128">
        <v>0.53159999999999996</v>
      </c>
      <c r="F26" s="128">
        <f t="shared" si="7"/>
        <v>0.46840000000000004</v>
      </c>
      <c r="G26">
        <f t="shared" si="1"/>
        <v>0.51060252206601697</v>
      </c>
      <c r="H26">
        <f t="shared" si="2"/>
        <v>0.48939747793398303</v>
      </c>
      <c r="I26" s="43">
        <v>60.3</v>
      </c>
      <c r="J26">
        <f t="shared" si="3"/>
        <v>60.44534276680389</v>
      </c>
      <c r="K26">
        <f t="shared" si="4"/>
        <v>2.1124519862210731E-2</v>
      </c>
    </row>
    <row r="27" spans="1:16" x14ac:dyDescent="0.2">
      <c r="A27" s="43">
        <v>0.19700000000000001</v>
      </c>
      <c r="B27">
        <f t="shared" si="5"/>
        <v>0.80299999999999994</v>
      </c>
      <c r="C27">
        <f t="shared" si="0"/>
        <v>2.9703697171814727</v>
      </c>
      <c r="D27">
        <f t="shared" si="6"/>
        <v>1.1199281547749258</v>
      </c>
      <c r="E27" s="128">
        <v>0.55469999999999997</v>
      </c>
      <c r="F27" s="128">
        <f t="shared" si="7"/>
        <v>0.44530000000000003</v>
      </c>
      <c r="G27">
        <f t="shared" si="1"/>
        <v>0.55165469093697217</v>
      </c>
      <c r="H27">
        <f t="shared" si="2"/>
        <v>0.44834530906302783</v>
      </c>
      <c r="I27" s="43">
        <v>62.9</v>
      </c>
      <c r="J27">
        <f t="shared" si="3"/>
        <v>64.386988137009254</v>
      </c>
      <c r="K27">
        <f t="shared" si="4"/>
        <v>2.211133719606257</v>
      </c>
      <c r="M27" t="s">
        <v>78</v>
      </c>
    </row>
    <row r="28" spans="1:16" x14ac:dyDescent="0.2">
      <c r="A28" s="43">
        <v>0.2271</v>
      </c>
      <c r="B28">
        <f t="shared" si="5"/>
        <v>0.77290000000000003</v>
      </c>
      <c r="C28">
        <f t="shared" si="0"/>
        <v>2.6231104606256097</v>
      </c>
      <c r="D28">
        <f t="shared" si="6"/>
        <v>1.1580079780355308</v>
      </c>
      <c r="E28" s="128">
        <v>0.56110000000000004</v>
      </c>
      <c r="F28" s="128">
        <f t="shared" si="7"/>
        <v>0.43889999999999996</v>
      </c>
      <c r="G28">
        <f t="shared" si="1"/>
        <v>0.5572448906250862</v>
      </c>
      <c r="H28">
        <f t="shared" si="2"/>
        <v>0.4427551093749138</v>
      </c>
      <c r="I28" s="43">
        <v>63.5</v>
      </c>
      <c r="J28">
        <f t="shared" si="3"/>
        <v>64.889781162189749</v>
      </c>
      <c r="K28">
        <f t="shared" si="4"/>
        <v>1.9314916787774892</v>
      </c>
      <c r="M28" t="s">
        <v>79</v>
      </c>
    </row>
    <row r="29" spans="1:16" x14ac:dyDescent="0.2">
      <c r="A29" s="43">
        <v>0.312</v>
      </c>
      <c r="B29">
        <f t="shared" si="5"/>
        <v>0.68799999999999994</v>
      </c>
      <c r="C29">
        <f t="shared" si="0"/>
        <v>1.9450050709766626</v>
      </c>
      <c r="D29">
        <f t="shared" si="6"/>
        <v>1.2924739833171497</v>
      </c>
      <c r="E29" s="128">
        <v>0.56589999999999996</v>
      </c>
      <c r="F29" s="128">
        <f t="shared" si="7"/>
        <v>0.43410000000000004</v>
      </c>
      <c r="G29">
        <f t="shared" si="1"/>
        <v>0.56340885342976887</v>
      </c>
      <c r="H29">
        <f t="shared" si="2"/>
        <v>0.43659114657023118</v>
      </c>
      <c r="I29" s="43">
        <v>64.400000000000006</v>
      </c>
      <c r="J29">
        <f t="shared" si="3"/>
        <v>65.37931346294701</v>
      </c>
      <c r="K29">
        <f t="shared" si="4"/>
        <v>0.95905485870925422</v>
      </c>
      <c r="M29" t="s">
        <v>199</v>
      </c>
    </row>
    <row r="30" spans="1:16" x14ac:dyDescent="0.2">
      <c r="A30" s="43">
        <v>0.39579999999999999</v>
      </c>
      <c r="B30">
        <f t="shared" si="5"/>
        <v>0.60420000000000007</v>
      </c>
      <c r="C30">
        <f t="shared" si="0"/>
        <v>1.5493091954670661</v>
      </c>
      <c r="D30">
        <f t="shared" si="6"/>
        <v>1.4631421071014759</v>
      </c>
      <c r="E30" s="128">
        <v>0.5907</v>
      </c>
      <c r="F30" s="128">
        <f t="shared" si="7"/>
        <v>0.4093</v>
      </c>
      <c r="G30">
        <f t="shared" si="1"/>
        <v>0.56741554306430952</v>
      </c>
      <c r="H30">
        <f t="shared" si="2"/>
        <v>0.43258445693569059</v>
      </c>
      <c r="I30" s="43">
        <v>65.099999999999994</v>
      </c>
      <c r="J30">
        <f t="shared" si="3"/>
        <v>65.599624181301834</v>
      </c>
      <c r="K30">
        <f t="shared" si="4"/>
        <v>0.24962432254153394</v>
      </c>
      <c r="M30" t="s">
        <v>81</v>
      </c>
    </row>
    <row r="31" spans="1:16" x14ac:dyDescent="0.2">
      <c r="A31" s="43">
        <v>0.44769999999999999</v>
      </c>
      <c r="B31">
        <f t="shared" si="5"/>
        <v>0.55230000000000001</v>
      </c>
      <c r="C31">
        <f t="shared" si="0"/>
        <v>1.3866295410966709</v>
      </c>
      <c r="D31">
        <f t="shared" si="6"/>
        <v>1.5862096196032098</v>
      </c>
      <c r="E31" s="128">
        <v>0.58899999999999997</v>
      </c>
      <c r="F31" s="128">
        <f t="shared" si="7"/>
        <v>0.41100000000000003</v>
      </c>
      <c r="G31">
        <f t="shared" si="1"/>
        <v>0.5726443774613601</v>
      </c>
      <c r="H31">
        <f t="shared" si="2"/>
        <v>0.42735562253864001</v>
      </c>
      <c r="I31" s="43">
        <v>65.8</v>
      </c>
      <c r="J31">
        <f t="shared" si="3"/>
        <v>65.803839255133028</v>
      </c>
      <c r="K31">
        <f t="shared" si="4"/>
        <v>1.4739879976500319E-5</v>
      </c>
      <c r="M31" s="44" t="s">
        <v>82</v>
      </c>
      <c r="N31" s="44" t="s">
        <v>83</v>
      </c>
      <c r="O31" s="8"/>
      <c r="P31" s="8"/>
    </row>
    <row r="32" spans="1:16" x14ac:dyDescent="0.2">
      <c r="A32" s="43">
        <v>0.50090000000000001</v>
      </c>
      <c r="B32">
        <f t="shared" si="5"/>
        <v>0.49909999999999999</v>
      </c>
      <c r="C32">
        <f t="shared" si="0"/>
        <v>1.2640652570919515</v>
      </c>
      <c r="D32">
        <f t="shared" si="6"/>
        <v>1.7240322263646428</v>
      </c>
      <c r="E32" s="128">
        <v>0.60980000000000001</v>
      </c>
      <c r="F32" s="128">
        <f t="shared" si="7"/>
        <v>0.39019999999999999</v>
      </c>
      <c r="G32">
        <f t="shared" si="1"/>
        <v>0.58184568531964287</v>
      </c>
      <c r="H32">
        <f t="shared" si="2"/>
        <v>0.41815431468035713</v>
      </c>
      <c r="I32" s="43">
        <v>66.599999999999994</v>
      </c>
      <c r="J32">
        <f t="shared" si="3"/>
        <v>66.054346379868505</v>
      </c>
      <c r="K32">
        <f t="shared" si="4"/>
        <v>0.29773787316259931</v>
      </c>
      <c r="M32" s="44" t="s">
        <v>84</v>
      </c>
      <c r="N32" s="44" t="s">
        <v>85</v>
      </c>
      <c r="O32" s="8"/>
      <c r="P32" s="8"/>
    </row>
    <row r="33" spans="1:16" x14ac:dyDescent="0.2">
      <c r="A33" s="43">
        <v>0.63690000000000002</v>
      </c>
      <c r="B33">
        <f t="shared" si="5"/>
        <v>0.36309999999999998</v>
      </c>
      <c r="C33">
        <f t="shared" si="0"/>
        <v>1.0831916931327055</v>
      </c>
      <c r="D33">
        <f t="shared" si="6"/>
        <v>2.1061428047435773</v>
      </c>
      <c r="E33" s="128">
        <v>0.6462</v>
      </c>
      <c r="F33" s="128">
        <f t="shared" si="7"/>
        <v>0.3538</v>
      </c>
      <c r="G33">
        <f t="shared" si="1"/>
        <v>0.63043322051219308</v>
      </c>
      <c r="H33">
        <f t="shared" si="2"/>
        <v>0.36956677948780697</v>
      </c>
      <c r="I33" s="43">
        <v>66.900000000000006</v>
      </c>
      <c r="J33">
        <f t="shared" si="3"/>
        <v>66.424175236039375</v>
      </c>
      <c r="K33">
        <f t="shared" si="4"/>
        <v>0.2264092059981902</v>
      </c>
      <c r="M33" s="44" t="s">
        <v>86</v>
      </c>
      <c r="N33" s="44" t="s">
        <v>87</v>
      </c>
      <c r="O33" s="8"/>
      <c r="P33" s="8"/>
    </row>
    <row r="34" spans="1:16" x14ac:dyDescent="0.2">
      <c r="A34" s="43">
        <v>0.75419999999999998</v>
      </c>
      <c r="B34">
        <f t="shared" si="5"/>
        <v>0.24580000000000002</v>
      </c>
      <c r="C34">
        <f t="shared" si="0"/>
        <v>1.0193698191565332</v>
      </c>
      <c r="D34">
        <f t="shared" si="6"/>
        <v>2.4117099260489119</v>
      </c>
      <c r="E34" s="128">
        <v>0.72960000000000003</v>
      </c>
      <c r="F34" s="128">
        <f t="shared" si="7"/>
        <v>0.27039999999999997</v>
      </c>
      <c r="G34">
        <f t="shared" si="1"/>
        <v>0.71034817909463555</v>
      </c>
      <c r="H34">
        <f t="shared" si="2"/>
        <v>0.28965182090536445</v>
      </c>
      <c r="I34" s="43">
        <v>66.8</v>
      </c>
      <c r="J34">
        <f t="shared" si="3"/>
        <v>65.695514583109556</v>
      </c>
      <c r="K34">
        <f t="shared" si="4"/>
        <v>1.2198880361236508</v>
      </c>
      <c r="M34" s="44" t="s">
        <v>88</v>
      </c>
      <c r="N34" s="44" t="s">
        <v>89</v>
      </c>
      <c r="O34" s="8"/>
      <c r="P34" s="8"/>
    </row>
    <row r="35" spans="1:16" x14ac:dyDescent="0.2">
      <c r="A35" s="43">
        <v>0.82450000000000001</v>
      </c>
      <c r="B35">
        <f t="shared" si="5"/>
        <v>0.17549999999999999</v>
      </c>
      <c r="C35">
        <f t="shared" si="0"/>
        <v>1.0044629540946943</v>
      </c>
      <c r="D35">
        <f t="shared" si="6"/>
        <v>2.5460011206939095</v>
      </c>
      <c r="E35" s="128">
        <v>0.7752</v>
      </c>
      <c r="F35" s="128">
        <f t="shared" si="7"/>
        <v>0.2248</v>
      </c>
      <c r="G35">
        <f t="shared" si="1"/>
        <v>0.77801825710789829</v>
      </c>
      <c r="H35">
        <f t="shared" si="2"/>
        <v>0.22198174289210179</v>
      </c>
      <c r="I35" s="43">
        <v>65.7</v>
      </c>
      <c r="J35">
        <f t="shared" si="3"/>
        <v>64.613532746505456</v>
      </c>
      <c r="K35">
        <f t="shared" si="4"/>
        <v>1.1804110929159841</v>
      </c>
      <c r="M35" s="44" t="s">
        <v>90</v>
      </c>
      <c r="N35" s="44" t="s">
        <v>91</v>
      </c>
      <c r="O35" s="8"/>
      <c r="P35" s="8"/>
    </row>
    <row r="36" spans="1:16" x14ac:dyDescent="0.2">
      <c r="A36" s="43">
        <v>0.93630000000000002</v>
      </c>
      <c r="B36">
        <f t="shared" si="5"/>
        <v>6.3699999999999979E-2</v>
      </c>
      <c r="C36">
        <f t="shared" si="0"/>
        <v>0.99947069815285872</v>
      </c>
      <c r="D36">
        <f t="shared" si="6"/>
        <v>2.6222020767544247</v>
      </c>
      <c r="E36" s="128">
        <v>0.88919999999999999</v>
      </c>
      <c r="F36" s="128">
        <f t="shared" si="7"/>
        <v>0.11080000000000001</v>
      </c>
      <c r="G36">
        <f t="shared" si="1"/>
        <v>0.91374906956098989</v>
      </c>
      <c r="H36">
        <f t="shared" si="2"/>
        <v>8.6250930439010096E-2</v>
      </c>
      <c r="I36" s="43">
        <v>63.2</v>
      </c>
      <c r="J36">
        <f t="shared" si="3"/>
        <v>62.165128111592814</v>
      </c>
      <c r="K36">
        <f t="shared" si="4"/>
        <v>1.0709598254154606</v>
      </c>
      <c r="M36" s="44" t="s">
        <v>92</v>
      </c>
      <c r="N36" s="44" t="s">
        <v>93</v>
      </c>
      <c r="O36" s="8"/>
      <c r="P36" s="8"/>
    </row>
    <row r="37" spans="1:16" x14ac:dyDescent="0.2">
      <c r="A37" s="43">
        <v>1</v>
      </c>
      <c r="B37">
        <f>1-_x1</f>
        <v>0</v>
      </c>
      <c r="C37">
        <f t="shared" si="0"/>
        <v>1</v>
      </c>
      <c r="D37">
        <f>EXP(_x1^2*(_A21+2*(_A12-_A21)*_x2))</f>
        <v>2.5674917288499843</v>
      </c>
      <c r="E37" s="128">
        <v>1</v>
      </c>
      <c r="F37" s="128">
        <f>1-E37</f>
        <v>0</v>
      </c>
      <c r="G37">
        <f t="shared" si="1"/>
        <v>1</v>
      </c>
      <c r="H37">
        <f t="shared" si="2"/>
        <v>0</v>
      </c>
      <c r="I37" s="43">
        <v>60.7</v>
      </c>
      <c r="J37">
        <f t="shared" si="3"/>
        <v>60.7</v>
      </c>
      <c r="K37">
        <f t="shared" si="4"/>
        <v>0</v>
      </c>
      <c r="M37" s="44" t="s">
        <v>94</v>
      </c>
      <c r="N37" s="44" t="s">
        <v>95</v>
      </c>
      <c r="O37" s="8"/>
      <c r="P37" s="8"/>
    </row>
    <row r="38" spans="1:16" x14ac:dyDescent="0.2">
      <c r="A38" s="43"/>
      <c r="E38" s="128"/>
      <c r="F38" s="128"/>
      <c r="I38" s="43"/>
      <c r="M38" s="44" t="s">
        <v>96</v>
      </c>
      <c r="N38" s="44" t="s">
        <v>97</v>
      </c>
      <c r="O38" s="8"/>
      <c r="P38" s="8"/>
    </row>
    <row r="39" spans="1:16" x14ac:dyDescent="0.2">
      <c r="A39" s="43"/>
      <c r="E39" s="128"/>
      <c r="F39" s="128"/>
      <c r="I39" s="43"/>
      <c r="M39" s="44" t="s">
        <v>98</v>
      </c>
      <c r="N39" s="44" t="s">
        <v>99</v>
      </c>
      <c r="O39" s="8"/>
      <c r="P39" s="8"/>
    </row>
    <row r="40" spans="1:16" x14ac:dyDescent="0.2">
      <c r="A40" s="43"/>
      <c r="E40" s="128"/>
      <c r="F40" s="128"/>
      <c r="I40" s="43"/>
      <c r="M40" s="44" t="s">
        <v>100</v>
      </c>
      <c r="N40" s="44" t="s">
        <v>101</v>
      </c>
      <c r="O40" s="8"/>
      <c r="P40" s="8"/>
    </row>
    <row r="41" spans="1:16" x14ac:dyDescent="0.2">
      <c r="A41" s="43"/>
      <c r="E41" s="128"/>
      <c r="F41" s="128"/>
      <c r="I41" s="43"/>
      <c r="M41" s="44" t="s">
        <v>102</v>
      </c>
      <c r="N41" s="44" t="s">
        <v>103</v>
      </c>
      <c r="O41" s="8"/>
      <c r="P41" s="8"/>
    </row>
    <row r="42" spans="1:16" x14ac:dyDescent="0.2">
      <c r="A42" s="43"/>
      <c r="E42" s="128"/>
      <c r="F42" s="128"/>
      <c r="I42" s="43"/>
      <c r="M42" s="44" t="s">
        <v>104</v>
      </c>
      <c r="N42" s="44" t="s">
        <v>186</v>
      </c>
      <c r="O42" s="8"/>
      <c r="P42" s="8"/>
    </row>
    <row r="43" spans="1:16" x14ac:dyDescent="0.2">
      <c r="A43" s="43"/>
      <c r="E43" s="128"/>
      <c r="F43" s="128"/>
      <c r="I43" s="43"/>
      <c r="M43" s="44" t="s">
        <v>105</v>
      </c>
      <c r="N43" s="44" t="s">
        <v>106</v>
      </c>
      <c r="O43" s="8"/>
      <c r="P43" s="8"/>
    </row>
    <row r="44" spans="1:16" x14ac:dyDescent="0.2">
      <c r="A44" s="43"/>
      <c r="E44" s="128"/>
      <c r="F44" s="128"/>
      <c r="I44" s="43"/>
      <c r="M44" s="44" t="s">
        <v>107</v>
      </c>
      <c r="N44" s="44" t="s">
        <v>108</v>
      </c>
      <c r="O44" s="8"/>
      <c r="P44" s="8"/>
    </row>
    <row r="45" spans="1:16" x14ac:dyDescent="0.2">
      <c r="A45" s="43"/>
      <c r="E45" s="128"/>
      <c r="F45" s="128"/>
      <c r="I45" s="43"/>
      <c r="M45" s="44" t="s">
        <v>109</v>
      </c>
      <c r="N45" s="44" t="s">
        <v>110</v>
      </c>
      <c r="O45" s="8"/>
      <c r="P45" s="8"/>
    </row>
    <row r="46" spans="1:16" x14ac:dyDescent="0.2">
      <c r="A46" s="43"/>
      <c r="E46" s="128"/>
      <c r="F46" s="128"/>
      <c r="I46" s="43"/>
      <c r="M46" s="44" t="s">
        <v>111</v>
      </c>
      <c r="N46" s="44" t="s">
        <v>112</v>
      </c>
      <c r="O46" s="8"/>
      <c r="P46" s="8"/>
    </row>
    <row r="47" spans="1:16" x14ac:dyDescent="0.2">
      <c r="A47" s="43"/>
      <c r="E47" s="128"/>
      <c r="F47" s="128"/>
      <c r="I47" s="43"/>
      <c r="M47" s="44" t="s">
        <v>113</v>
      </c>
      <c r="N47" s="44" t="s">
        <v>114</v>
      </c>
      <c r="O47" s="8"/>
      <c r="P47" s="8"/>
    </row>
    <row r="48" spans="1:16" x14ac:dyDescent="0.2">
      <c r="A48" s="43"/>
      <c r="E48" s="128"/>
      <c r="F48" s="128"/>
      <c r="I48" s="43"/>
      <c r="M48" s="44" t="s">
        <v>115</v>
      </c>
      <c r="N48" s="44" t="s">
        <v>116</v>
      </c>
      <c r="O48" s="8"/>
      <c r="P48" s="8"/>
    </row>
    <row r="49" spans="1:15" x14ac:dyDescent="0.2">
      <c r="A49" s="43"/>
      <c r="E49" s="128"/>
      <c r="F49" s="128"/>
      <c r="I49" s="43"/>
      <c r="M49" s="44"/>
      <c r="N49" s="44"/>
      <c r="O49" s="8"/>
    </row>
    <row r="50" spans="1:15" x14ac:dyDescent="0.2">
      <c r="A50" s="43"/>
      <c r="E50" s="128"/>
      <c r="F50" s="128"/>
      <c r="I50" s="43"/>
      <c r="M50" s="8"/>
      <c r="N50" s="8"/>
      <c r="O50" s="8"/>
    </row>
    <row r="51" spans="1:15" x14ac:dyDescent="0.2">
      <c r="A51" s="43"/>
      <c r="E51" s="128"/>
      <c r="F51" s="128"/>
      <c r="I51" s="43"/>
      <c r="M51" s="8"/>
      <c r="N51" s="8"/>
      <c r="O51" s="8"/>
    </row>
    <row r="52" spans="1:15" x14ac:dyDescent="0.2">
      <c r="A52" s="43"/>
      <c r="E52" s="128"/>
      <c r="F52" s="128"/>
      <c r="I52" s="43"/>
      <c r="M52" s="8"/>
      <c r="N52" s="8"/>
      <c r="O52" s="8"/>
    </row>
    <row r="53" spans="1:15" x14ac:dyDescent="0.2">
      <c r="A53" s="43"/>
      <c r="E53" s="128"/>
      <c r="F53" s="128"/>
      <c r="I53" s="43"/>
    </row>
    <row r="54" spans="1:15" x14ac:dyDescent="0.2">
      <c r="A54" s="43"/>
      <c r="E54" s="128"/>
      <c r="F54" s="128"/>
      <c r="I54" s="43"/>
    </row>
    <row r="55" spans="1:15" x14ac:dyDescent="0.2">
      <c r="A55" s="43"/>
      <c r="E55" s="128"/>
      <c r="F55" s="128"/>
      <c r="I55" s="43"/>
    </row>
    <row r="56" spans="1:15" x14ac:dyDescent="0.2">
      <c r="A56" s="43"/>
      <c r="E56" s="128"/>
      <c r="F56" s="128"/>
      <c r="I56" s="43"/>
    </row>
    <row r="57" spans="1:15" x14ac:dyDescent="0.2">
      <c r="A57" s="43"/>
      <c r="E57" s="128"/>
      <c r="F57" s="128"/>
      <c r="I57" s="43"/>
    </row>
    <row r="58" spans="1:15" x14ac:dyDescent="0.2">
      <c r="A58" s="43"/>
      <c r="E58" s="128"/>
      <c r="F58" s="128"/>
      <c r="I58" s="43"/>
    </row>
    <row r="59" spans="1:15" x14ac:dyDescent="0.2">
      <c r="A59" s="43"/>
      <c r="E59" s="128"/>
      <c r="F59" s="128"/>
      <c r="I59" s="43"/>
    </row>
    <row r="60" spans="1:15" x14ac:dyDescent="0.2">
      <c r="A60" s="43"/>
      <c r="E60" s="128"/>
      <c r="F60" s="128"/>
      <c r="I60" s="43"/>
    </row>
    <row r="61" spans="1:15" x14ac:dyDescent="0.2">
      <c r="A61" s="43" t="s">
        <v>117</v>
      </c>
      <c r="E61" s="128"/>
      <c r="F61" s="128"/>
      <c r="I61" s="43"/>
    </row>
    <row r="62" spans="1:15" x14ac:dyDescent="0.2">
      <c r="A62" s="43"/>
      <c r="E62" s="128"/>
      <c r="F62" s="128"/>
      <c r="I62" s="43"/>
    </row>
    <row r="63" spans="1:15" x14ac:dyDescent="0.2">
      <c r="A63" s="43"/>
      <c r="E63" s="128"/>
      <c r="F63" s="128"/>
      <c r="I63" s="43"/>
    </row>
    <row r="64" spans="1:15" x14ac:dyDescent="0.2">
      <c r="A64" s="43"/>
      <c r="E64" s="128"/>
      <c r="F64" s="128"/>
      <c r="I64" s="43"/>
    </row>
    <row r="65" spans="1:9" x14ac:dyDescent="0.2">
      <c r="A65" s="43"/>
      <c r="E65" s="128"/>
      <c r="F65" s="128"/>
      <c r="I65" s="43"/>
    </row>
    <row r="66" spans="1:9" x14ac:dyDescent="0.2">
      <c r="A66" s="43"/>
      <c r="E66" s="128"/>
      <c r="F66" s="128"/>
      <c r="I66" s="43"/>
    </row>
    <row r="67" spans="1:9" x14ac:dyDescent="0.2">
      <c r="A67" s="43"/>
      <c r="E67" s="128"/>
      <c r="F67" s="128"/>
      <c r="I67" s="43"/>
    </row>
    <row r="68" spans="1:9" x14ac:dyDescent="0.2">
      <c r="A68" s="43"/>
      <c r="E68" s="128"/>
      <c r="F68" s="128"/>
      <c r="I68" s="43"/>
    </row>
    <row r="69" spans="1:9" x14ac:dyDescent="0.2">
      <c r="A69" s="43"/>
      <c r="E69" s="128"/>
      <c r="F69" s="128"/>
      <c r="I69" s="43"/>
    </row>
    <row r="70" spans="1:9" x14ac:dyDescent="0.2">
      <c r="A70" s="43"/>
      <c r="E70" s="128"/>
      <c r="F70" s="128"/>
      <c r="I70" s="43"/>
    </row>
    <row r="71" spans="1:9" x14ac:dyDescent="0.2">
      <c r="A71" s="43"/>
      <c r="E71" s="128"/>
      <c r="F71" s="128"/>
      <c r="I71" s="43"/>
    </row>
    <row r="72" spans="1:9" x14ac:dyDescent="0.2">
      <c r="A72" s="43"/>
      <c r="E72" s="128"/>
      <c r="F72" s="128"/>
      <c r="I72" s="43"/>
    </row>
    <row r="73" spans="1:9" x14ac:dyDescent="0.2">
      <c r="A73" s="43"/>
      <c r="E73" s="128"/>
      <c r="F73" s="128"/>
      <c r="I73" s="43"/>
    </row>
    <row r="74" spans="1:9" x14ac:dyDescent="0.2">
      <c r="A74" s="43"/>
      <c r="E74" s="128"/>
      <c r="F74" s="128"/>
      <c r="I74" s="43"/>
    </row>
    <row r="75" spans="1:9" x14ac:dyDescent="0.2">
      <c r="A75" s="43"/>
      <c r="E75" s="128"/>
      <c r="F75" s="128"/>
      <c r="I75" s="43"/>
    </row>
    <row r="76" spans="1:9" x14ac:dyDescent="0.2">
      <c r="A76" s="43"/>
      <c r="E76" s="128"/>
      <c r="F76" s="128"/>
      <c r="I76" s="43"/>
    </row>
    <row r="77" spans="1:9" x14ac:dyDescent="0.2">
      <c r="A77" s="43"/>
      <c r="E77" s="128"/>
      <c r="F77" s="128"/>
      <c r="I77" s="43"/>
    </row>
    <row r="78" spans="1:9" x14ac:dyDescent="0.2">
      <c r="A78" s="43"/>
      <c r="E78" s="128"/>
      <c r="F78" s="128"/>
      <c r="I78" s="43"/>
    </row>
    <row r="79" spans="1:9" x14ac:dyDescent="0.2">
      <c r="A79" s="43"/>
      <c r="E79" s="128"/>
      <c r="F79" s="128"/>
      <c r="I79" s="43"/>
    </row>
    <row r="80" spans="1:9" x14ac:dyDescent="0.2">
      <c r="A80" s="43"/>
      <c r="E80" s="128"/>
      <c r="F80" s="128"/>
      <c r="I80" s="43"/>
    </row>
    <row r="81" spans="1:9" x14ac:dyDescent="0.2">
      <c r="A81" s="43"/>
      <c r="E81" s="128"/>
      <c r="F81" s="128"/>
      <c r="I81" s="43"/>
    </row>
    <row r="82" spans="1:9" x14ac:dyDescent="0.2">
      <c r="A82" s="43"/>
      <c r="E82" s="128"/>
      <c r="F82" s="128"/>
      <c r="I82" s="43"/>
    </row>
    <row r="83" spans="1:9" x14ac:dyDescent="0.2">
      <c r="A83" s="43"/>
      <c r="E83" s="128"/>
      <c r="F83" s="128"/>
      <c r="I83" s="43"/>
    </row>
    <row r="84" spans="1:9" x14ac:dyDescent="0.2">
      <c r="A84" s="43"/>
      <c r="E84" s="128"/>
      <c r="F84" s="128"/>
      <c r="I84" s="43"/>
    </row>
    <row r="85" spans="1:9" x14ac:dyDescent="0.2">
      <c r="A85" s="43"/>
      <c r="E85" s="128"/>
      <c r="F85" s="128"/>
      <c r="I85" s="43"/>
    </row>
    <row r="86" spans="1:9" x14ac:dyDescent="0.2">
      <c r="A86" s="43"/>
      <c r="E86" s="128"/>
      <c r="F86" s="128"/>
      <c r="I86" s="43"/>
    </row>
    <row r="87" spans="1:9" x14ac:dyDescent="0.2">
      <c r="A87" s="43"/>
      <c r="E87" s="128"/>
      <c r="F87" s="128"/>
      <c r="I87" s="43"/>
    </row>
    <row r="88" spans="1:9" x14ac:dyDescent="0.2">
      <c r="A88" s="43"/>
      <c r="E88" s="128"/>
      <c r="F88" s="128"/>
      <c r="I88" s="43"/>
    </row>
    <row r="89" spans="1:9" x14ac:dyDescent="0.2">
      <c r="A89" s="43"/>
      <c r="E89" s="128"/>
      <c r="F89" s="128"/>
      <c r="I89" s="43"/>
    </row>
    <row r="90" spans="1:9" x14ac:dyDescent="0.2">
      <c r="A90" s="43"/>
      <c r="E90" s="128"/>
      <c r="F90" s="128"/>
      <c r="I90" s="43"/>
    </row>
    <row r="91" spans="1:9" x14ac:dyDescent="0.2">
      <c r="A91" s="43"/>
      <c r="E91" s="128"/>
      <c r="F91" s="128"/>
      <c r="I91" s="43"/>
    </row>
    <row r="92" spans="1:9" x14ac:dyDescent="0.2">
      <c r="A92" s="43"/>
      <c r="E92" s="128"/>
      <c r="F92" s="128"/>
      <c r="I92" s="43"/>
    </row>
    <row r="93" spans="1:9" x14ac:dyDescent="0.2">
      <c r="A93" s="43"/>
      <c r="E93" s="128"/>
      <c r="F93" s="128"/>
      <c r="I93" s="43"/>
    </row>
    <row r="94" spans="1:9" x14ac:dyDescent="0.2">
      <c r="A94" s="43"/>
      <c r="E94" s="128"/>
      <c r="F94" s="128"/>
      <c r="I94" s="43"/>
    </row>
    <row r="95" spans="1:9" x14ac:dyDescent="0.2">
      <c r="A95" s="43"/>
      <c r="E95" s="128"/>
      <c r="F95" s="128"/>
      <c r="I95" s="43"/>
    </row>
    <row r="96" spans="1:9" x14ac:dyDescent="0.2">
      <c r="A96" s="43"/>
      <c r="E96" s="128"/>
      <c r="F96" s="128"/>
      <c r="I96" s="43"/>
    </row>
    <row r="97" spans="1:9" x14ac:dyDescent="0.2">
      <c r="A97" s="43"/>
      <c r="E97" s="128"/>
      <c r="F97" s="128"/>
      <c r="I97" s="43"/>
    </row>
    <row r="98" spans="1:9" x14ac:dyDescent="0.2">
      <c r="A98" s="43"/>
      <c r="E98" s="128"/>
      <c r="F98" s="128"/>
      <c r="I98" s="43"/>
    </row>
    <row r="99" spans="1:9" x14ac:dyDescent="0.2">
      <c r="A99" s="43"/>
      <c r="E99" s="128"/>
      <c r="F99" s="128"/>
      <c r="I99" s="43"/>
    </row>
    <row r="100" spans="1:9" x14ac:dyDescent="0.2">
      <c r="A100" s="43"/>
      <c r="E100" s="128"/>
      <c r="F100" s="128"/>
      <c r="I100" s="43"/>
    </row>
    <row r="101" spans="1:9" x14ac:dyDescent="0.2">
      <c r="A101" s="43"/>
      <c r="E101" s="128"/>
      <c r="F101" s="128"/>
      <c r="I101" s="43"/>
    </row>
    <row r="102" spans="1:9" x14ac:dyDescent="0.2">
      <c r="A102" s="43"/>
      <c r="E102" s="128"/>
      <c r="F102" s="128"/>
      <c r="I102" s="43"/>
    </row>
    <row r="103" spans="1:9" x14ac:dyDescent="0.2">
      <c r="A103" s="43"/>
      <c r="E103" s="128"/>
      <c r="F103" s="128"/>
      <c r="I103" s="43"/>
    </row>
    <row r="104" spans="1:9" x14ac:dyDescent="0.2">
      <c r="A104" s="43"/>
      <c r="E104" s="128"/>
      <c r="F104" s="128"/>
      <c r="I104" s="43"/>
    </row>
    <row r="105" spans="1:9" x14ac:dyDescent="0.2">
      <c r="A105" s="43"/>
      <c r="E105" s="128"/>
      <c r="F105" s="128"/>
      <c r="I105" s="43"/>
    </row>
    <row r="106" spans="1:9" x14ac:dyDescent="0.2">
      <c r="A106" s="43"/>
      <c r="E106" s="128"/>
      <c r="F106" s="128"/>
      <c r="I106" s="43"/>
    </row>
    <row r="107" spans="1:9" x14ac:dyDescent="0.2">
      <c r="A107" s="43"/>
      <c r="E107" s="128"/>
      <c r="F107" s="128"/>
      <c r="I107" s="43"/>
    </row>
    <row r="108" spans="1:9" x14ac:dyDescent="0.2">
      <c r="A108" s="43"/>
      <c r="E108" s="128"/>
      <c r="F108" s="128"/>
      <c r="I108" s="43"/>
    </row>
    <row r="109" spans="1:9" x14ac:dyDescent="0.2">
      <c r="A109" s="43"/>
      <c r="E109" s="128"/>
      <c r="F109" s="128"/>
      <c r="I109" s="43"/>
    </row>
    <row r="110" spans="1:9" x14ac:dyDescent="0.2">
      <c r="A110" s="43"/>
      <c r="E110" s="128"/>
      <c r="F110" s="128"/>
      <c r="I110" s="43"/>
    </row>
    <row r="111" spans="1:9" x14ac:dyDescent="0.2">
      <c r="A111" s="43"/>
      <c r="E111" s="128"/>
      <c r="F111" s="128"/>
      <c r="I111" s="43"/>
    </row>
    <row r="112" spans="1:9" x14ac:dyDescent="0.2">
      <c r="A112" s="43"/>
      <c r="E112" s="128"/>
      <c r="F112" s="128"/>
      <c r="I112" s="43"/>
    </row>
    <row r="113" spans="1:9" x14ac:dyDescent="0.2">
      <c r="A113" s="43"/>
      <c r="E113" s="128"/>
      <c r="F113" s="128"/>
      <c r="I113" s="43"/>
    </row>
    <row r="114" spans="1:9" x14ac:dyDescent="0.2">
      <c r="A114" s="43"/>
      <c r="E114" s="128"/>
      <c r="F114" s="128"/>
      <c r="I114" s="43"/>
    </row>
    <row r="115" spans="1:9" x14ac:dyDescent="0.2">
      <c r="A115" s="43"/>
      <c r="E115" s="128"/>
      <c r="F115" s="128"/>
      <c r="I115" s="43"/>
    </row>
    <row r="116" spans="1:9" x14ac:dyDescent="0.2">
      <c r="A116" s="43"/>
      <c r="E116" s="128"/>
      <c r="F116" s="128"/>
      <c r="I116" s="43"/>
    </row>
    <row r="117" spans="1:9" x14ac:dyDescent="0.2">
      <c r="A117" s="43"/>
      <c r="E117" s="128"/>
      <c r="F117" s="128"/>
      <c r="I117" s="43"/>
    </row>
    <row r="118" spans="1:9" x14ac:dyDescent="0.2">
      <c r="A118" s="43"/>
      <c r="E118" s="128"/>
      <c r="F118" s="128"/>
      <c r="I118" s="43"/>
    </row>
    <row r="119" spans="1:9" x14ac:dyDescent="0.2">
      <c r="A119" s="43"/>
      <c r="E119" s="128"/>
      <c r="F119" s="128"/>
      <c r="I119" s="43"/>
    </row>
    <row r="120" spans="1:9" x14ac:dyDescent="0.2">
      <c r="A120" s="43"/>
      <c r="E120" s="128"/>
      <c r="F120" s="128"/>
      <c r="I120" s="43"/>
    </row>
    <row r="121" spans="1:9" x14ac:dyDescent="0.2">
      <c r="A121" s="43"/>
      <c r="E121" s="128"/>
      <c r="F121" s="128"/>
      <c r="I121" s="43"/>
    </row>
    <row r="122" spans="1:9" x14ac:dyDescent="0.2">
      <c r="A122" s="43"/>
      <c r="E122" s="128"/>
      <c r="F122" s="128"/>
      <c r="I122" s="43"/>
    </row>
    <row r="123" spans="1:9" x14ac:dyDescent="0.2">
      <c r="A123" s="43"/>
      <c r="E123" s="128"/>
      <c r="F123" s="128"/>
      <c r="I123" s="43"/>
    </row>
    <row r="124" spans="1:9" x14ac:dyDescent="0.2">
      <c r="A124" s="43"/>
      <c r="E124" s="128"/>
      <c r="F124" s="128"/>
      <c r="I124" s="43"/>
    </row>
    <row r="125" spans="1:9" x14ac:dyDescent="0.2">
      <c r="A125" s="43"/>
      <c r="E125" s="128"/>
      <c r="F125" s="128"/>
      <c r="I125" s="43"/>
    </row>
    <row r="126" spans="1:9" x14ac:dyDescent="0.2">
      <c r="A126" s="43"/>
      <c r="E126" s="128"/>
      <c r="F126" s="128"/>
      <c r="I126" s="43"/>
    </row>
    <row r="127" spans="1:9" x14ac:dyDescent="0.2">
      <c r="A127" s="43"/>
      <c r="E127" s="128"/>
      <c r="F127" s="128"/>
      <c r="I127" s="43"/>
    </row>
    <row r="128" spans="1:9" x14ac:dyDescent="0.2">
      <c r="A128" s="43"/>
      <c r="E128" s="128"/>
      <c r="F128" s="128"/>
      <c r="I128" s="43"/>
    </row>
    <row r="129" spans="1:9" x14ac:dyDescent="0.2">
      <c r="A129" s="43"/>
      <c r="E129" s="128"/>
      <c r="F129" s="128"/>
      <c r="I129" s="43"/>
    </row>
    <row r="130" spans="1:9" x14ac:dyDescent="0.2">
      <c r="A130" s="43"/>
      <c r="E130" s="128"/>
      <c r="F130" s="128"/>
      <c r="I130" s="43"/>
    </row>
    <row r="131" spans="1:9" x14ac:dyDescent="0.2">
      <c r="A131" s="43"/>
      <c r="E131" s="128"/>
      <c r="F131" s="128"/>
      <c r="I131" s="43"/>
    </row>
    <row r="132" spans="1:9" x14ac:dyDescent="0.2">
      <c r="A132" s="43"/>
      <c r="E132" s="128"/>
      <c r="F132" s="128"/>
      <c r="I132" s="43"/>
    </row>
    <row r="133" spans="1:9" x14ac:dyDescent="0.2">
      <c r="A133" s="43"/>
      <c r="E133" s="128"/>
      <c r="F133" s="128"/>
      <c r="I133" s="43"/>
    </row>
    <row r="134" spans="1:9" x14ac:dyDescent="0.2">
      <c r="A134" s="43"/>
      <c r="E134" s="128"/>
      <c r="F134" s="128"/>
      <c r="I134" s="43"/>
    </row>
    <row r="135" spans="1:9" x14ac:dyDescent="0.2">
      <c r="A135" s="43"/>
      <c r="E135" s="128"/>
      <c r="F135" s="128"/>
      <c r="I135" s="43"/>
    </row>
    <row r="136" spans="1:9" x14ac:dyDescent="0.2">
      <c r="A136" s="43"/>
      <c r="E136" s="128"/>
      <c r="F136" s="128"/>
      <c r="I136" s="43"/>
    </row>
    <row r="137" spans="1:9" x14ac:dyDescent="0.2">
      <c r="A137" s="43"/>
      <c r="E137" s="128"/>
      <c r="F137" s="128"/>
      <c r="I137" s="43"/>
    </row>
    <row r="138" spans="1:9" x14ac:dyDescent="0.2">
      <c r="A138" s="43"/>
      <c r="E138" s="128"/>
      <c r="F138" s="128"/>
      <c r="I138" s="43"/>
    </row>
    <row r="139" spans="1:9" x14ac:dyDescent="0.2">
      <c r="A139" s="43"/>
      <c r="E139" s="128"/>
      <c r="F139" s="128"/>
      <c r="I139" s="43"/>
    </row>
    <row r="140" spans="1:9" x14ac:dyDescent="0.2">
      <c r="A140" s="43"/>
      <c r="E140" s="128"/>
      <c r="F140" s="128"/>
      <c r="I140" s="43"/>
    </row>
    <row r="141" spans="1:9" x14ac:dyDescent="0.2">
      <c r="A141" s="43"/>
      <c r="E141" s="128"/>
      <c r="F141" s="128"/>
      <c r="I141" s="43"/>
    </row>
    <row r="142" spans="1:9" x14ac:dyDescent="0.2">
      <c r="A142" s="43"/>
      <c r="E142" s="128"/>
      <c r="F142" s="128"/>
      <c r="I142" s="43"/>
    </row>
    <row r="143" spans="1:9" x14ac:dyDescent="0.2">
      <c r="A143" s="43"/>
      <c r="E143" s="128"/>
      <c r="F143" s="128"/>
      <c r="I143" s="43"/>
    </row>
    <row r="144" spans="1:9" x14ac:dyDescent="0.2">
      <c r="A144" s="43"/>
      <c r="E144" s="128"/>
      <c r="F144" s="128"/>
      <c r="I144" s="43"/>
    </row>
    <row r="145" spans="1:9" x14ac:dyDescent="0.2">
      <c r="A145" s="43"/>
      <c r="E145" s="128"/>
      <c r="F145" s="128"/>
      <c r="I145" s="43"/>
    </row>
    <row r="146" spans="1:9" x14ac:dyDescent="0.2">
      <c r="A146" s="43"/>
      <c r="E146" s="128"/>
      <c r="F146" s="128"/>
      <c r="I146" s="43"/>
    </row>
    <row r="147" spans="1:9" x14ac:dyDescent="0.2">
      <c r="A147" s="43"/>
      <c r="E147" s="128"/>
      <c r="F147" s="128"/>
      <c r="I147" s="43"/>
    </row>
    <row r="148" spans="1:9" x14ac:dyDescent="0.2">
      <c r="A148" s="43"/>
      <c r="E148" s="128"/>
      <c r="F148" s="128"/>
      <c r="I148" s="43"/>
    </row>
    <row r="149" spans="1:9" x14ac:dyDescent="0.2">
      <c r="A149" s="43"/>
      <c r="E149" s="128"/>
      <c r="F149" s="128"/>
      <c r="I149" s="43"/>
    </row>
    <row r="150" spans="1:9" x14ac:dyDescent="0.2">
      <c r="A150" s="43"/>
      <c r="E150" s="128"/>
      <c r="F150" s="128"/>
      <c r="I150" s="43"/>
    </row>
    <row r="151" spans="1:9" x14ac:dyDescent="0.2">
      <c r="A151" s="43"/>
      <c r="E151" s="128"/>
      <c r="F151" s="128"/>
      <c r="I151" s="43"/>
    </row>
    <row r="152" spans="1:9" x14ac:dyDescent="0.2">
      <c r="A152" s="43"/>
      <c r="E152" s="128"/>
      <c r="F152" s="128"/>
      <c r="I152" s="43"/>
    </row>
    <row r="153" spans="1:9" x14ac:dyDescent="0.2">
      <c r="A153" s="43"/>
      <c r="E153" s="128"/>
      <c r="F153" s="128"/>
      <c r="I153" s="43"/>
    </row>
    <row r="154" spans="1:9" x14ac:dyDescent="0.2">
      <c r="A154" s="43"/>
      <c r="E154" s="128"/>
      <c r="F154" s="128"/>
      <c r="I154" s="43"/>
    </row>
    <row r="155" spans="1:9" x14ac:dyDescent="0.2">
      <c r="A155" s="43"/>
      <c r="E155" s="128"/>
      <c r="F155" s="128"/>
      <c r="I155" s="43"/>
    </row>
    <row r="156" spans="1:9" x14ac:dyDescent="0.2">
      <c r="A156" s="43"/>
      <c r="E156" s="128"/>
      <c r="F156" s="128"/>
      <c r="I156" s="43"/>
    </row>
    <row r="157" spans="1:9" x14ac:dyDescent="0.2">
      <c r="A157" s="43"/>
      <c r="E157" s="128"/>
      <c r="F157" s="128"/>
      <c r="I157" s="43"/>
    </row>
    <row r="158" spans="1:9" x14ac:dyDescent="0.2">
      <c r="A158" s="43"/>
      <c r="E158" s="128"/>
      <c r="F158" s="128"/>
      <c r="I158" s="43"/>
    </row>
    <row r="159" spans="1:9" x14ac:dyDescent="0.2">
      <c r="A159" s="43"/>
      <c r="E159" s="128"/>
      <c r="F159" s="128"/>
      <c r="I159" s="43"/>
    </row>
    <row r="160" spans="1:9" x14ac:dyDescent="0.2">
      <c r="A160" s="43"/>
      <c r="E160" s="128"/>
      <c r="F160" s="128"/>
      <c r="I160" s="43"/>
    </row>
    <row r="161" spans="1:9" x14ac:dyDescent="0.2">
      <c r="A161" s="43"/>
      <c r="E161" s="128"/>
      <c r="F161" s="128"/>
      <c r="I161" s="43"/>
    </row>
    <row r="162" spans="1:9" x14ac:dyDescent="0.2">
      <c r="A162" s="43"/>
      <c r="E162" s="128"/>
      <c r="F162" s="128"/>
      <c r="I162" s="43"/>
    </row>
    <row r="163" spans="1:9" x14ac:dyDescent="0.2">
      <c r="A163" s="43"/>
      <c r="E163" s="128"/>
      <c r="F163" s="128"/>
      <c r="I163" s="43"/>
    </row>
    <row r="164" spans="1:9" x14ac:dyDescent="0.2">
      <c r="A164" s="43"/>
      <c r="E164" s="128"/>
      <c r="F164" s="128"/>
      <c r="I164" s="43"/>
    </row>
    <row r="165" spans="1:9" x14ac:dyDescent="0.2">
      <c r="A165" s="43"/>
      <c r="E165" s="128"/>
      <c r="F165" s="128"/>
      <c r="I165" s="43"/>
    </row>
    <row r="166" spans="1:9" x14ac:dyDescent="0.2">
      <c r="A166" s="43"/>
      <c r="E166" s="128"/>
      <c r="F166" s="128"/>
      <c r="I166" s="43"/>
    </row>
    <row r="167" spans="1:9" x14ac:dyDescent="0.2">
      <c r="A167" s="43"/>
      <c r="E167" s="128"/>
      <c r="F167" s="128"/>
      <c r="I167" s="43"/>
    </row>
    <row r="168" spans="1:9" x14ac:dyDescent="0.2">
      <c r="A168" s="43"/>
      <c r="E168" s="128"/>
      <c r="F168" s="128"/>
      <c r="I168" s="43"/>
    </row>
    <row r="169" spans="1:9" x14ac:dyDescent="0.2">
      <c r="A169" s="43"/>
      <c r="E169" s="128"/>
      <c r="F169" s="128"/>
      <c r="I169" s="43"/>
    </row>
    <row r="170" spans="1:9" x14ac:dyDescent="0.2">
      <c r="A170" s="43"/>
      <c r="E170" s="128"/>
      <c r="F170" s="128"/>
      <c r="I170" s="43"/>
    </row>
    <row r="171" spans="1:9" x14ac:dyDescent="0.2">
      <c r="A171" s="43"/>
      <c r="E171" s="128"/>
      <c r="F171" s="128"/>
      <c r="I171" s="43"/>
    </row>
    <row r="172" spans="1:9" x14ac:dyDescent="0.2">
      <c r="A172" s="43"/>
      <c r="E172" s="128"/>
      <c r="F172" s="128"/>
      <c r="I172" s="43"/>
    </row>
    <row r="173" spans="1:9" x14ac:dyDescent="0.2">
      <c r="A173" s="43"/>
      <c r="E173" s="128"/>
      <c r="F173" s="128"/>
      <c r="I173" s="43"/>
    </row>
    <row r="174" spans="1:9" x14ac:dyDescent="0.2">
      <c r="A174" s="43"/>
      <c r="E174" s="128"/>
      <c r="F174" s="128"/>
      <c r="I174" s="43"/>
    </row>
    <row r="175" spans="1:9" x14ac:dyDescent="0.2">
      <c r="A175" s="43"/>
      <c r="E175" s="128"/>
      <c r="F175" s="128"/>
      <c r="I175" s="43"/>
    </row>
    <row r="176" spans="1:9" x14ac:dyDescent="0.2">
      <c r="A176" s="43"/>
      <c r="E176" s="128"/>
      <c r="F176" s="128"/>
      <c r="I176" s="43"/>
    </row>
    <row r="177" spans="1:9" x14ac:dyDescent="0.2">
      <c r="A177" s="43"/>
      <c r="E177" s="128"/>
      <c r="F177" s="128"/>
      <c r="I177" s="43"/>
    </row>
    <row r="178" spans="1:9" x14ac:dyDescent="0.2">
      <c r="A178" s="43"/>
      <c r="E178" s="128"/>
      <c r="F178" s="128"/>
      <c r="I178" s="43"/>
    </row>
    <row r="179" spans="1:9" x14ac:dyDescent="0.2">
      <c r="A179" s="43"/>
      <c r="E179" s="128"/>
      <c r="F179" s="128"/>
      <c r="I179" s="43"/>
    </row>
    <row r="180" spans="1:9" x14ac:dyDescent="0.2">
      <c r="A180" s="43"/>
      <c r="E180" s="128"/>
      <c r="F180" s="128"/>
      <c r="I180" s="43"/>
    </row>
    <row r="181" spans="1:9" x14ac:dyDescent="0.2">
      <c r="A181" s="43"/>
      <c r="E181" s="128"/>
      <c r="F181" s="128"/>
      <c r="I181" s="43"/>
    </row>
    <row r="182" spans="1:9" x14ac:dyDescent="0.2">
      <c r="A182" s="43"/>
      <c r="E182" s="128"/>
      <c r="F182" s="128"/>
      <c r="I182" s="43"/>
    </row>
    <row r="183" spans="1:9" x14ac:dyDescent="0.2">
      <c r="A183" s="43"/>
      <c r="E183" s="128"/>
      <c r="F183" s="128"/>
      <c r="I183" s="43"/>
    </row>
    <row r="184" spans="1:9" x14ac:dyDescent="0.2">
      <c r="A184" s="43"/>
      <c r="E184" s="128"/>
      <c r="F184" s="128"/>
      <c r="I184" s="43"/>
    </row>
    <row r="185" spans="1:9" x14ac:dyDescent="0.2">
      <c r="A185" s="43"/>
      <c r="E185" s="128"/>
      <c r="F185" s="128"/>
      <c r="I185" s="43"/>
    </row>
    <row r="186" spans="1:9" x14ac:dyDescent="0.2">
      <c r="A186" s="43"/>
      <c r="E186" s="128"/>
      <c r="F186" s="128"/>
      <c r="I186" s="43"/>
    </row>
    <row r="187" spans="1:9" x14ac:dyDescent="0.2">
      <c r="A187" s="43"/>
      <c r="E187" s="128"/>
      <c r="F187" s="128"/>
      <c r="I187" s="43"/>
    </row>
    <row r="188" spans="1:9" x14ac:dyDescent="0.2">
      <c r="A188" s="43"/>
      <c r="E188" s="128"/>
      <c r="F188" s="128"/>
      <c r="I188" s="43"/>
    </row>
    <row r="189" spans="1:9" x14ac:dyDescent="0.2">
      <c r="A189" s="43"/>
      <c r="E189" s="128"/>
      <c r="F189" s="128"/>
      <c r="I189" s="43"/>
    </row>
    <row r="190" spans="1:9" x14ac:dyDescent="0.2">
      <c r="A190" s="43"/>
      <c r="E190" s="128"/>
      <c r="F190" s="128"/>
      <c r="I190" s="43"/>
    </row>
    <row r="191" spans="1:9" x14ac:dyDescent="0.2">
      <c r="A191" s="43"/>
      <c r="E191" s="128"/>
      <c r="F191" s="128"/>
      <c r="I191" s="43"/>
    </row>
    <row r="192" spans="1:9" x14ac:dyDescent="0.2">
      <c r="A192" s="43"/>
      <c r="E192" s="128"/>
      <c r="F192" s="128"/>
      <c r="I192" s="43"/>
    </row>
    <row r="193" spans="1:9" x14ac:dyDescent="0.2">
      <c r="A193" s="43"/>
      <c r="E193" s="128"/>
      <c r="F193" s="128"/>
      <c r="I193" s="43"/>
    </row>
    <row r="194" spans="1:9" x14ac:dyDescent="0.2">
      <c r="A194" s="43"/>
      <c r="E194" s="128"/>
      <c r="F194" s="128"/>
      <c r="I194" s="43"/>
    </row>
    <row r="195" spans="1:9" x14ac:dyDescent="0.2">
      <c r="A195" s="43"/>
      <c r="E195" s="128"/>
      <c r="F195" s="128"/>
      <c r="I195" s="43"/>
    </row>
    <row r="196" spans="1:9" x14ac:dyDescent="0.2">
      <c r="A196" s="43"/>
      <c r="E196" s="128"/>
      <c r="F196" s="128"/>
      <c r="I196" s="43"/>
    </row>
    <row r="197" spans="1:9" x14ac:dyDescent="0.2">
      <c r="A197" s="43"/>
      <c r="E197" s="128"/>
      <c r="F197" s="128"/>
      <c r="I197" s="43"/>
    </row>
    <row r="198" spans="1:9" x14ac:dyDescent="0.2">
      <c r="A198" s="43"/>
      <c r="E198" s="128"/>
      <c r="F198" s="128"/>
      <c r="I198" s="43"/>
    </row>
    <row r="199" spans="1:9" x14ac:dyDescent="0.2">
      <c r="A199" s="43"/>
      <c r="E199" s="128"/>
      <c r="F199" s="128"/>
      <c r="I199" s="43"/>
    </row>
    <row r="200" spans="1:9" x14ac:dyDescent="0.2">
      <c r="A200" s="43"/>
      <c r="E200" s="128"/>
      <c r="F200" s="128"/>
      <c r="I200" s="43"/>
    </row>
    <row r="201" spans="1:9" x14ac:dyDescent="0.2">
      <c r="A201" s="43"/>
      <c r="E201" s="128"/>
      <c r="F201" s="128"/>
      <c r="I201" s="43"/>
    </row>
    <row r="202" spans="1:9" x14ac:dyDescent="0.2">
      <c r="A202" s="43"/>
      <c r="E202" s="128"/>
      <c r="F202" s="128"/>
      <c r="I202" s="43"/>
    </row>
    <row r="203" spans="1:9" x14ac:dyDescent="0.2">
      <c r="A203" s="43"/>
      <c r="E203" s="128"/>
      <c r="F203" s="128"/>
      <c r="I203" s="43"/>
    </row>
    <row r="204" spans="1:9" x14ac:dyDescent="0.2">
      <c r="A204" s="43"/>
      <c r="E204" s="128"/>
      <c r="F204" s="128"/>
      <c r="I204" s="43"/>
    </row>
    <row r="205" spans="1:9" x14ac:dyDescent="0.2">
      <c r="A205" s="43"/>
      <c r="E205" s="128"/>
      <c r="F205" s="128"/>
      <c r="I205" s="43"/>
    </row>
    <row r="206" spans="1:9" x14ac:dyDescent="0.2">
      <c r="A206" s="43"/>
      <c r="E206" s="128"/>
      <c r="F206" s="128"/>
      <c r="I206" s="43"/>
    </row>
    <row r="207" spans="1:9" x14ac:dyDescent="0.2">
      <c r="A207" s="43"/>
      <c r="E207" s="128"/>
      <c r="F207" s="128"/>
      <c r="I207" s="43"/>
    </row>
    <row r="208" spans="1:9" x14ac:dyDescent="0.2">
      <c r="E208" s="128"/>
      <c r="F208" s="128"/>
      <c r="I208" s="43"/>
    </row>
    <row r="209" spans="1:6" x14ac:dyDescent="0.2">
      <c r="E209" s="128"/>
      <c r="F209" s="128"/>
    </row>
    <row r="210" spans="1:6" x14ac:dyDescent="0.2">
      <c r="E210" s="128"/>
      <c r="F210" s="128"/>
    </row>
    <row r="211" spans="1:6" x14ac:dyDescent="0.2">
      <c r="E211" s="128"/>
      <c r="F211" s="128"/>
    </row>
    <row r="212" spans="1:6" x14ac:dyDescent="0.2">
      <c r="A212" s="139"/>
    </row>
  </sheetData>
  <sheetProtection sheet="1" objects="1" scenarios="1"/>
  <pageMargins left="0.75" right="0.75" top="1" bottom="1" header="0.5" footer="0.5"/>
  <pageSetup scale="58" orientation="landscape" horizontalDpi="4294967292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workbookViewId="0"/>
  </sheetViews>
  <sheetFormatPr defaultRowHeight="12.75" x14ac:dyDescent="0.2"/>
  <cols>
    <col min="8" max="10" width="9.140625" style="103" customWidth="1"/>
    <col min="11" max="11" width="10.28515625" style="103" customWidth="1"/>
    <col min="12" max="12" width="10.140625" customWidth="1"/>
    <col min="13" max="13" width="10.42578125" customWidth="1"/>
  </cols>
  <sheetData>
    <row r="1" spans="1:15" x14ac:dyDescent="0.2">
      <c r="A1" t="s">
        <v>118</v>
      </c>
      <c r="G1" t="s">
        <v>30</v>
      </c>
    </row>
    <row r="2" spans="1:15" x14ac:dyDescent="0.2">
      <c r="A2" t="s">
        <v>31</v>
      </c>
      <c r="F2" s="136" t="s">
        <v>32</v>
      </c>
      <c r="J2"/>
    </row>
    <row r="3" spans="1:15" x14ac:dyDescent="0.2">
      <c r="A3" s="124" t="s">
        <v>119</v>
      </c>
    </row>
    <row r="4" spans="1:15" x14ac:dyDescent="0.2">
      <c r="A4" t="s">
        <v>33</v>
      </c>
      <c r="C4" t="s">
        <v>120</v>
      </c>
    </row>
    <row r="5" spans="1:15" ht="14.25" x14ac:dyDescent="0.2">
      <c r="C5" t="s">
        <v>35</v>
      </c>
    </row>
    <row r="6" spans="1:15" ht="13.5" thickBot="1" x14ac:dyDescent="0.25">
      <c r="A6" s="132" t="s">
        <v>36</v>
      </c>
      <c r="B6" s="129"/>
      <c r="C6" t="s">
        <v>121</v>
      </c>
    </row>
    <row r="7" spans="1:15" ht="13.5" thickBot="1" x14ac:dyDescent="0.25">
      <c r="A7" s="133" t="s">
        <v>38</v>
      </c>
      <c r="B7" s="130"/>
      <c r="C7" s="124" t="s">
        <v>122</v>
      </c>
      <c r="K7"/>
      <c r="L7" s="104" t="s">
        <v>77</v>
      </c>
      <c r="M7" s="19"/>
    </row>
    <row r="8" spans="1:15" ht="13.5" thickBot="1" x14ac:dyDescent="0.25">
      <c r="A8" s="133" t="s">
        <v>40</v>
      </c>
      <c r="B8" s="130"/>
      <c r="C8" t="s">
        <v>123</v>
      </c>
      <c r="K8"/>
      <c r="L8" s="121">
        <f>SUM(M21:M212)</f>
        <v>9177.2467993610062</v>
      </c>
      <c r="M8" s="21"/>
    </row>
    <row r="9" spans="1:15" x14ac:dyDescent="0.2">
      <c r="A9" s="133" t="s">
        <v>42</v>
      </c>
      <c r="B9" s="130"/>
      <c r="C9" t="s">
        <v>124</v>
      </c>
    </row>
    <row r="10" spans="1:15" x14ac:dyDescent="0.2">
      <c r="A10" s="134" t="s">
        <v>44</v>
      </c>
      <c r="B10" s="131"/>
      <c r="C10" s="140" t="s">
        <v>201</v>
      </c>
    </row>
    <row r="11" spans="1:15" x14ac:dyDescent="0.2">
      <c r="C11" t="s">
        <v>125</v>
      </c>
    </row>
    <row r="12" spans="1:15" x14ac:dyDescent="0.2">
      <c r="C12" t="s">
        <v>192</v>
      </c>
    </row>
    <row r="13" spans="1:15" x14ac:dyDescent="0.2">
      <c r="C13" t="s">
        <v>46</v>
      </c>
    </row>
    <row r="14" spans="1:15" ht="13.5" thickBot="1" x14ac:dyDescent="0.25">
      <c r="C14" t="s">
        <v>126</v>
      </c>
    </row>
    <row r="15" spans="1:15" ht="13.5" thickBot="1" x14ac:dyDescent="0.25">
      <c r="D15" s="1"/>
      <c r="E15" s="6"/>
      <c r="F15" s="2"/>
      <c r="G15" s="1"/>
      <c r="H15" s="105" t="s">
        <v>48</v>
      </c>
      <c r="I15" s="105"/>
      <c r="J15" s="105"/>
      <c r="K15" s="106" t="s">
        <v>49</v>
      </c>
      <c r="L15" s="8"/>
      <c r="M15" s="8"/>
    </row>
    <row r="16" spans="1:15" ht="15" thickBot="1" x14ac:dyDescent="0.25">
      <c r="A16" s="18" t="s">
        <v>52</v>
      </c>
      <c r="B16" s="24"/>
      <c r="C16" s="19"/>
      <c r="D16" s="20" t="s">
        <v>53</v>
      </c>
      <c r="E16" s="23"/>
      <c r="F16" s="21"/>
      <c r="G16" s="7"/>
      <c r="H16" s="107" t="s">
        <v>54</v>
      </c>
      <c r="I16" s="108" t="s">
        <v>55</v>
      </c>
      <c r="J16" s="109" t="s">
        <v>56</v>
      </c>
      <c r="K16" s="110" t="s">
        <v>127</v>
      </c>
      <c r="L16" s="135"/>
      <c r="O16" t="s">
        <v>78</v>
      </c>
    </row>
    <row r="17" spans="1:16" ht="16.5" thickBot="1" x14ac:dyDescent="0.35">
      <c r="A17" s="28" t="s">
        <v>58</v>
      </c>
      <c r="B17" s="29"/>
      <c r="C17" s="30"/>
      <c r="D17" s="15" t="s">
        <v>59</v>
      </c>
      <c r="E17" s="16" t="s">
        <v>60</v>
      </c>
      <c r="F17" s="17" t="s">
        <v>128</v>
      </c>
      <c r="G17" s="5">
        <v>1</v>
      </c>
      <c r="H17" s="115">
        <v>8.8782899999999998</v>
      </c>
      <c r="I17" s="116">
        <v>2010.33</v>
      </c>
      <c r="J17" s="117">
        <v>252.636</v>
      </c>
      <c r="K17" s="106">
        <f>-_B1/(LOG10(F18)-_A1)-_C1</f>
        <v>82.559982999208188</v>
      </c>
      <c r="L17" s="37"/>
      <c r="O17" t="s">
        <v>79</v>
      </c>
    </row>
    <row r="18" spans="1:16" ht="13.5" thickBot="1" x14ac:dyDescent="0.25">
      <c r="A18" s="31" t="s">
        <v>62</v>
      </c>
      <c r="B18" s="32"/>
      <c r="C18" s="33"/>
      <c r="D18" s="34">
        <v>2.2707022336054665</v>
      </c>
      <c r="E18" s="35">
        <v>0.89588034754236878</v>
      </c>
      <c r="F18" s="36">
        <v>760</v>
      </c>
      <c r="G18" s="10">
        <v>2</v>
      </c>
      <c r="H18" s="118">
        <v>8.0713100000000004</v>
      </c>
      <c r="I18" s="119">
        <v>1730.63</v>
      </c>
      <c r="J18" s="120">
        <v>233.42599999999999</v>
      </c>
      <c r="K18" s="111">
        <f>-_B2/(LOG10(F18)-_A2)-_C2</f>
        <v>99.99682973671645</v>
      </c>
      <c r="L18" s="37"/>
      <c r="O18" t="s">
        <v>80</v>
      </c>
    </row>
    <row r="19" spans="1:16" x14ac:dyDescent="0.2">
      <c r="A19" s="22"/>
      <c r="B19" s="8"/>
      <c r="C19" s="8"/>
      <c r="D19" s="25"/>
      <c r="E19" s="126" t="s">
        <v>63</v>
      </c>
      <c r="F19" s="127"/>
      <c r="G19" s="8"/>
      <c r="H19" s="112"/>
      <c r="I19" s="112"/>
      <c r="J19" s="112"/>
      <c r="K19" s="113"/>
      <c r="L19" s="22"/>
      <c r="O19" t="s">
        <v>81</v>
      </c>
    </row>
    <row r="20" spans="1:16" ht="15.75" x14ac:dyDescent="0.3">
      <c r="A20" s="26" t="s">
        <v>64</v>
      </c>
      <c r="B20" s="26" t="s">
        <v>65</v>
      </c>
      <c r="C20" s="27" t="s">
        <v>66</v>
      </c>
      <c r="D20" s="27" t="s">
        <v>67</v>
      </c>
      <c r="E20" s="125" t="s">
        <v>68</v>
      </c>
      <c r="F20" s="125" t="s">
        <v>69</v>
      </c>
      <c r="G20" s="26" t="s">
        <v>70</v>
      </c>
      <c r="H20" s="26" t="s">
        <v>71</v>
      </c>
      <c r="I20" s="26" t="s">
        <v>129</v>
      </c>
      <c r="J20" s="114" t="s">
        <v>130</v>
      </c>
      <c r="K20" s="114" t="s">
        <v>131</v>
      </c>
      <c r="L20" s="114" t="s">
        <v>73</v>
      </c>
      <c r="M20" s="114" t="s">
        <v>74</v>
      </c>
      <c r="O20" s="103" t="s">
        <v>82</v>
      </c>
      <c r="P20" s="103" t="s">
        <v>83</v>
      </c>
    </row>
    <row r="21" spans="1:16" x14ac:dyDescent="0.2">
      <c r="A21" s="43">
        <v>0</v>
      </c>
      <c r="B21">
        <f t="shared" ref="B21:B39" si="0">1-_x1</f>
        <v>1</v>
      </c>
      <c r="C21">
        <f t="shared" ref="C21:C39" si="1">EXP(_x2^2*(_A12+2*(_A21-_A12)*_x1))</f>
        <v>9.6862004017753325</v>
      </c>
      <c r="D21">
        <f t="shared" ref="D21:D46" si="2">EXP(_x1^2*(_A21+2*(_A12-_A21)*_x2))</f>
        <v>1</v>
      </c>
      <c r="E21" s="128">
        <v>0</v>
      </c>
      <c r="F21" s="128">
        <f>1-E21</f>
        <v>1</v>
      </c>
      <c r="G21">
        <f t="shared" ref="G21:G46" si="3">_x1*_g1*P1s/_Pc</f>
        <v>0</v>
      </c>
      <c r="H21">
        <f t="shared" ref="H21:H46" si="4">_x2*_g2*P2s/_Pc</f>
        <v>1</v>
      </c>
      <c r="I21" s="43">
        <v>100</v>
      </c>
      <c r="J21" s="113">
        <f t="shared" ref="J21:J52" si="5">IF(I21=0,,10^(_A1-_B1/(_C1+_T)))</f>
        <v>1504.6159198222281</v>
      </c>
      <c r="K21" s="113">
        <f t="shared" ref="K21:K52" si="6">IF(I21=0,,10^(_A2-_B2/(_C2+_T)))</f>
        <v>760.0863691649314</v>
      </c>
      <c r="L21" s="103">
        <f t="shared" ref="L21:L52" si="7">_x1*_g1*P1s+_x2*_g2*P2s</f>
        <v>760.0863691649314</v>
      </c>
      <c r="M21" s="103">
        <f t="shared" ref="M21:M52" si="8">IF(I21=0,,(L21-$F$18)^2)</f>
        <v>7.4596326509469941E-3</v>
      </c>
      <c r="O21" s="103" t="s">
        <v>132</v>
      </c>
      <c r="P21" s="103" t="s">
        <v>133</v>
      </c>
    </row>
    <row r="22" spans="1:16" x14ac:dyDescent="0.2">
      <c r="A22" s="43">
        <v>1.15E-2</v>
      </c>
      <c r="B22">
        <f t="shared" si="0"/>
        <v>0.98850000000000005</v>
      </c>
      <c r="C22">
        <f t="shared" si="1"/>
        <v>8.9162778501877966</v>
      </c>
      <c r="D22">
        <f t="shared" si="2"/>
        <v>1.0004780529312527</v>
      </c>
      <c r="E22" s="128">
        <v>0.16300000000000001</v>
      </c>
      <c r="F22" s="128">
        <f t="shared" ref="F22:F37" si="9">1-E22</f>
        <v>0.83699999999999997</v>
      </c>
      <c r="G22">
        <f t="shared" si="3"/>
        <v>0.16935597214951498</v>
      </c>
      <c r="H22">
        <f t="shared" si="4"/>
        <v>0.83064402785048497</v>
      </c>
      <c r="I22" s="43">
        <v>95.17</v>
      </c>
      <c r="J22" s="113">
        <f t="shared" si="5"/>
        <v>1253.8842669342571</v>
      </c>
      <c r="K22" s="113">
        <f t="shared" si="6"/>
        <v>637.6304932079189</v>
      </c>
      <c r="L22" s="103">
        <f t="shared" si="7"/>
        <v>759.16883415300526</v>
      </c>
      <c r="M22" s="103">
        <f t="shared" si="8"/>
        <v>0.69083666521047704</v>
      </c>
      <c r="O22" s="103" t="s">
        <v>84</v>
      </c>
      <c r="P22" s="103" t="s">
        <v>134</v>
      </c>
    </row>
    <row r="23" spans="1:16" x14ac:dyDescent="0.2">
      <c r="A23" s="43">
        <v>1.6E-2</v>
      </c>
      <c r="B23">
        <f t="shared" si="0"/>
        <v>0.98399999999999999</v>
      </c>
      <c r="C23">
        <f t="shared" si="1"/>
        <v>8.6367237613748529</v>
      </c>
      <c r="D23">
        <f t="shared" si="2"/>
        <v>1.000922416798687</v>
      </c>
      <c r="E23" s="128">
        <v>0.21149999999999999</v>
      </c>
      <c r="F23" s="128">
        <f t="shared" si="9"/>
        <v>0.78849999999999998</v>
      </c>
      <c r="G23">
        <f t="shared" si="3"/>
        <v>0.21583709730770859</v>
      </c>
      <c r="H23">
        <f t="shared" si="4"/>
        <v>0.78416290269229139</v>
      </c>
      <c r="I23" s="43">
        <v>93.4</v>
      </c>
      <c r="J23" s="113">
        <f t="shared" si="5"/>
        <v>1171.3647609749678</v>
      </c>
      <c r="K23" s="113">
        <f t="shared" si="6"/>
        <v>597.09832560832649</v>
      </c>
      <c r="L23" s="103">
        <f t="shared" si="7"/>
        <v>749.95477537778106</v>
      </c>
      <c r="M23" s="103">
        <f t="shared" si="8"/>
        <v>100.90653771083362</v>
      </c>
      <c r="O23" s="103" t="s">
        <v>135</v>
      </c>
      <c r="P23" s="103" t="s">
        <v>136</v>
      </c>
    </row>
    <row r="24" spans="1:16" x14ac:dyDescent="0.2">
      <c r="A24" s="43">
        <v>3.6499999999999998E-2</v>
      </c>
      <c r="B24">
        <f t="shared" si="0"/>
        <v>0.96350000000000002</v>
      </c>
      <c r="C24">
        <f t="shared" si="1"/>
        <v>7.4992036468130667</v>
      </c>
      <c r="D24">
        <f t="shared" si="2"/>
        <v>1.0047342133813399</v>
      </c>
      <c r="E24" s="128">
        <v>0.36549999999999999</v>
      </c>
      <c r="F24" s="128">
        <f t="shared" si="9"/>
        <v>0.63450000000000006</v>
      </c>
      <c r="G24">
        <f t="shared" si="3"/>
        <v>0.35514491515417629</v>
      </c>
      <c r="H24">
        <f t="shared" si="4"/>
        <v>0.64485508484582377</v>
      </c>
      <c r="I24" s="43">
        <v>88.05</v>
      </c>
      <c r="J24" s="113">
        <f t="shared" si="5"/>
        <v>949.42463692000717</v>
      </c>
      <c r="K24" s="113">
        <f t="shared" si="6"/>
        <v>487.44107910560479</v>
      </c>
      <c r="L24" s="103">
        <f t="shared" si="7"/>
        <v>731.75029810378282</v>
      </c>
      <c r="M24" s="103">
        <f t="shared" si="8"/>
        <v>798.04565722513621</v>
      </c>
      <c r="O24" s="103" t="s">
        <v>86</v>
      </c>
      <c r="P24" s="103" t="s">
        <v>137</v>
      </c>
    </row>
    <row r="25" spans="1:16" x14ac:dyDescent="0.2">
      <c r="A25" s="43">
        <v>5.7000000000000002E-2</v>
      </c>
      <c r="B25">
        <f t="shared" si="0"/>
        <v>0.94299999999999995</v>
      </c>
      <c r="C25">
        <f t="shared" si="1"/>
        <v>6.5525085821883291</v>
      </c>
      <c r="D25">
        <f t="shared" si="2"/>
        <v>1.0113995786730643</v>
      </c>
      <c r="E25" s="128">
        <v>0.45650000000000002</v>
      </c>
      <c r="F25" s="128">
        <f t="shared" si="9"/>
        <v>0.54349999999999998</v>
      </c>
      <c r="G25">
        <f t="shared" si="3"/>
        <v>0.43158595029140928</v>
      </c>
      <c r="H25">
        <f t="shared" si="4"/>
        <v>0.56841404970859066</v>
      </c>
      <c r="I25" s="43">
        <v>84.57</v>
      </c>
      <c r="J25" s="113">
        <f t="shared" si="5"/>
        <v>825.20783038003617</v>
      </c>
      <c r="K25" s="113">
        <f t="shared" si="6"/>
        <v>425.60707521424411</v>
      </c>
      <c r="L25" s="103">
        <f t="shared" si="7"/>
        <v>714.1320032757892</v>
      </c>
      <c r="M25" s="103">
        <f t="shared" si="8"/>
        <v>2103.8731234922125</v>
      </c>
      <c r="O25" s="103" t="s">
        <v>88</v>
      </c>
      <c r="P25" s="103" t="s">
        <v>89</v>
      </c>
    </row>
    <row r="26" spans="1:16" x14ac:dyDescent="0.2">
      <c r="A26" s="43">
        <v>0.1</v>
      </c>
      <c r="B26">
        <f t="shared" si="0"/>
        <v>0.9</v>
      </c>
      <c r="C26">
        <f t="shared" si="1"/>
        <v>5.0356754276502498</v>
      </c>
      <c r="D26">
        <f t="shared" si="2"/>
        <v>1.0342800671861982</v>
      </c>
      <c r="E26" s="128">
        <v>0.50149999999999995</v>
      </c>
      <c r="F26" s="128">
        <f t="shared" si="9"/>
        <v>0.49850000000000005</v>
      </c>
      <c r="G26">
        <f t="shared" si="3"/>
        <v>0.51132632358334829</v>
      </c>
      <c r="H26">
        <f t="shared" si="4"/>
        <v>0.48867367641665166</v>
      </c>
      <c r="I26" s="43">
        <v>82.7</v>
      </c>
      <c r="J26" s="113">
        <f t="shared" si="5"/>
        <v>764.39492150009767</v>
      </c>
      <c r="K26" s="113">
        <f t="shared" si="6"/>
        <v>395.19883239859337</v>
      </c>
      <c r="L26" s="103">
        <f t="shared" si="7"/>
        <v>752.79611975448029</v>
      </c>
      <c r="M26" s="103">
        <f t="shared" si="8"/>
        <v>51.895890591789161</v>
      </c>
      <c r="O26" s="103" t="s">
        <v>138</v>
      </c>
      <c r="P26" s="103" t="s">
        <v>139</v>
      </c>
    </row>
    <row r="27" spans="1:16" x14ac:dyDescent="0.2">
      <c r="A27" s="43">
        <v>0.1215</v>
      </c>
      <c r="B27">
        <f t="shared" si="0"/>
        <v>0.87850000000000006</v>
      </c>
      <c r="C27">
        <f t="shared" si="1"/>
        <v>4.4576004532250204</v>
      </c>
      <c r="D27">
        <f t="shared" si="2"/>
        <v>1.0500988898974482</v>
      </c>
      <c r="E27" s="128">
        <v>0.51200000000000001</v>
      </c>
      <c r="F27" s="128">
        <f t="shared" si="9"/>
        <v>0.48799999999999999</v>
      </c>
      <c r="G27">
        <f t="shared" si="3"/>
        <v>0.53161541971372084</v>
      </c>
      <c r="H27">
        <f t="shared" si="4"/>
        <v>0.46838458028627916</v>
      </c>
      <c r="I27" s="43">
        <v>82.32</v>
      </c>
      <c r="J27" s="113">
        <f t="shared" si="5"/>
        <v>752.51754978435395</v>
      </c>
      <c r="K27" s="113">
        <f t="shared" si="6"/>
        <v>389.24864035674329</v>
      </c>
      <c r="L27" s="103">
        <f t="shared" si="7"/>
        <v>766.64883534297326</v>
      </c>
      <c r="M27" s="103">
        <f t="shared" si="8"/>
        <v>44.207011417970307</v>
      </c>
      <c r="O27" s="103" t="s">
        <v>140</v>
      </c>
      <c r="P27" s="103" t="s">
        <v>141</v>
      </c>
    </row>
    <row r="28" spans="1:16" x14ac:dyDescent="0.2">
      <c r="A28" s="43">
        <v>0.16650000000000001</v>
      </c>
      <c r="B28">
        <f t="shared" si="0"/>
        <v>0.83350000000000002</v>
      </c>
      <c r="C28">
        <f t="shared" si="1"/>
        <v>3.523492269913949</v>
      </c>
      <c r="D28">
        <f t="shared" si="2"/>
        <v>1.0923927240402576</v>
      </c>
      <c r="E28" s="128">
        <v>0.52149999999999996</v>
      </c>
      <c r="F28" s="128">
        <f t="shared" si="9"/>
        <v>0.47850000000000004</v>
      </c>
      <c r="G28">
        <f t="shared" si="3"/>
        <v>0.55458791049642098</v>
      </c>
      <c r="H28">
        <f t="shared" si="4"/>
        <v>0.44541208950357908</v>
      </c>
      <c r="I28" s="43">
        <v>81.99</v>
      </c>
      <c r="J28" s="113">
        <f t="shared" si="5"/>
        <v>742.33139828769458</v>
      </c>
      <c r="K28" s="113">
        <f t="shared" si="6"/>
        <v>384.14270536026135</v>
      </c>
      <c r="L28" s="103">
        <f t="shared" si="7"/>
        <v>785.26274349621701</v>
      </c>
      <c r="M28" s="103">
        <f t="shared" si="8"/>
        <v>638.20620895565503</v>
      </c>
      <c r="O28" s="103" t="s">
        <v>90</v>
      </c>
      <c r="P28" s="103" t="s">
        <v>91</v>
      </c>
    </row>
    <row r="29" spans="1:16" x14ac:dyDescent="0.2">
      <c r="A29" s="43">
        <v>0.1895</v>
      </c>
      <c r="B29">
        <f t="shared" si="0"/>
        <v>0.8105</v>
      </c>
      <c r="C29">
        <f t="shared" si="1"/>
        <v>3.1561709329086476</v>
      </c>
      <c r="D29">
        <f t="shared" si="2"/>
        <v>1.1187370080407666</v>
      </c>
      <c r="E29" s="128">
        <v>0.53749999999999998</v>
      </c>
      <c r="F29" s="128">
        <f t="shared" si="9"/>
        <v>0.46250000000000002</v>
      </c>
      <c r="G29">
        <f t="shared" si="3"/>
        <v>0.56024399736040054</v>
      </c>
      <c r="H29">
        <f t="shared" si="4"/>
        <v>0.43975600263959946</v>
      </c>
      <c r="I29" s="43">
        <v>81.58</v>
      </c>
      <c r="J29" s="113">
        <f t="shared" si="5"/>
        <v>729.84037412751229</v>
      </c>
      <c r="K29" s="113">
        <f t="shared" si="6"/>
        <v>377.87760556615473</v>
      </c>
      <c r="L29" s="103">
        <f t="shared" si="7"/>
        <v>779.14879359964527</v>
      </c>
      <c r="M29" s="103">
        <f t="shared" si="8"/>
        <v>366.67629632181581</v>
      </c>
      <c r="O29" s="103" t="s">
        <v>142</v>
      </c>
      <c r="P29" s="103" t="s">
        <v>143</v>
      </c>
    </row>
    <row r="30" spans="1:16" x14ac:dyDescent="0.2">
      <c r="A30" s="43">
        <v>0.19350000000000001</v>
      </c>
      <c r="B30">
        <f t="shared" si="0"/>
        <v>0.80649999999999999</v>
      </c>
      <c r="C30">
        <f t="shared" si="1"/>
        <v>3.0984095227979127</v>
      </c>
      <c r="D30">
        <f t="shared" si="2"/>
        <v>1.1236420603242772</v>
      </c>
      <c r="E30" s="128">
        <v>0.53200000000000003</v>
      </c>
      <c r="F30" s="128">
        <f t="shared" si="9"/>
        <v>0.46799999999999997</v>
      </c>
      <c r="G30">
        <f t="shared" si="3"/>
        <v>0.56103431031024442</v>
      </c>
      <c r="H30">
        <f t="shared" si="4"/>
        <v>0.43896568968975558</v>
      </c>
      <c r="I30" s="43">
        <v>81.75</v>
      </c>
      <c r="J30" s="113">
        <f t="shared" si="5"/>
        <v>734.99757959341673</v>
      </c>
      <c r="K30" s="113">
        <f t="shared" si="6"/>
        <v>380.46480876009025</v>
      </c>
      <c r="L30" s="103">
        <f t="shared" si="7"/>
        <v>785.44589719736541</v>
      </c>
      <c r="M30" s="103">
        <f t="shared" si="8"/>
        <v>647.49368417888888</v>
      </c>
      <c r="O30" s="103" t="s">
        <v>144</v>
      </c>
      <c r="P30" s="103" t="s">
        <v>145</v>
      </c>
    </row>
    <row r="31" spans="1:16" x14ac:dyDescent="0.2">
      <c r="A31" s="43">
        <v>0.245</v>
      </c>
      <c r="B31">
        <f t="shared" si="0"/>
        <v>0.755</v>
      </c>
      <c r="C31">
        <f t="shared" si="1"/>
        <v>2.4851982781497246</v>
      </c>
      <c r="D31">
        <f t="shared" si="2"/>
        <v>1.1952865892430637</v>
      </c>
      <c r="E31" s="128">
        <v>0.53900000000000003</v>
      </c>
      <c r="F31" s="128">
        <f t="shared" si="9"/>
        <v>0.46099999999999997</v>
      </c>
      <c r="G31">
        <f t="shared" si="3"/>
        <v>0.56581923682491686</v>
      </c>
      <c r="H31">
        <f t="shared" si="4"/>
        <v>0.43418076317508314</v>
      </c>
      <c r="I31" s="43">
        <v>81.62</v>
      </c>
      <c r="J31" s="113">
        <f t="shared" si="5"/>
        <v>731.05104035199543</v>
      </c>
      <c r="K31" s="113">
        <f t="shared" si="6"/>
        <v>378.48502276576363</v>
      </c>
      <c r="L31" s="103">
        <f t="shared" si="7"/>
        <v>786.67820706263535</v>
      </c>
      <c r="M31" s="103">
        <f t="shared" si="8"/>
        <v>711.7267320768467</v>
      </c>
      <c r="O31" s="103" t="s">
        <v>92</v>
      </c>
      <c r="P31" s="103" t="s">
        <v>146</v>
      </c>
    </row>
    <row r="32" spans="1:16" x14ac:dyDescent="0.2">
      <c r="A32" s="43">
        <v>0.28349999999999997</v>
      </c>
      <c r="B32">
        <f t="shared" si="0"/>
        <v>0.71650000000000003</v>
      </c>
      <c r="C32">
        <f t="shared" si="1"/>
        <v>2.1501326117313795</v>
      </c>
      <c r="D32">
        <f t="shared" si="2"/>
        <v>1.2590366655102205</v>
      </c>
      <c r="E32" s="128">
        <v>0.55300000000000005</v>
      </c>
      <c r="F32" s="128">
        <f t="shared" si="9"/>
        <v>0.44699999999999995</v>
      </c>
      <c r="G32">
        <f t="shared" si="3"/>
        <v>0.56606736301046245</v>
      </c>
      <c r="H32">
        <f t="shared" si="4"/>
        <v>0.43393263698953743</v>
      </c>
      <c r="I32" s="43">
        <v>81.23</v>
      </c>
      <c r="J32" s="113">
        <f t="shared" si="5"/>
        <v>719.32001693130928</v>
      </c>
      <c r="K32" s="113">
        <f t="shared" si="6"/>
        <v>372.59762506244238</v>
      </c>
      <c r="L32" s="103">
        <f t="shared" si="7"/>
        <v>774.59080864605198</v>
      </c>
      <c r="M32" s="103">
        <f t="shared" si="8"/>
        <v>212.89169694570529</v>
      </c>
      <c r="O32" s="103" t="s">
        <v>94</v>
      </c>
      <c r="P32" s="103" t="s">
        <v>147</v>
      </c>
    </row>
    <row r="33" spans="1:16" x14ac:dyDescent="0.2">
      <c r="A33" s="43">
        <v>0.29749999999999999</v>
      </c>
      <c r="B33">
        <f t="shared" si="0"/>
        <v>0.70250000000000001</v>
      </c>
      <c r="C33">
        <f t="shared" si="1"/>
        <v>2.0480912136385911</v>
      </c>
      <c r="D33">
        <f t="shared" si="2"/>
        <v>1.284348868795534</v>
      </c>
      <c r="E33" s="128">
        <v>0.55400000000000005</v>
      </c>
      <c r="F33" s="128">
        <f t="shared" si="9"/>
        <v>0.44599999999999995</v>
      </c>
      <c r="G33">
        <f t="shared" si="3"/>
        <v>0.56594096851122</v>
      </c>
      <c r="H33">
        <f t="shared" si="4"/>
        <v>0.43405903148878</v>
      </c>
      <c r="I33" s="43">
        <v>81.290000000000006</v>
      </c>
      <c r="J33" s="113">
        <f t="shared" si="5"/>
        <v>721.11423440943679</v>
      </c>
      <c r="K33" s="113">
        <f t="shared" si="6"/>
        <v>373.49832639107905</v>
      </c>
      <c r="L33" s="103">
        <f t="shared" si="7"/>
        <v>776.37081141897568</v>
      </c>
      <c r="M33" s="103">
        <f t="shared" si="8"/>
        <v>268.0034665156644</v>
      </c>
      <c r="O33" s="103" t="s">
        <v>96</v>
      </c>
      <c r="P33" s="103" t="s">
        <v>148</v>
      </c>
    </row>
    <row r="34" spans="1:16" x14ac:dyDescent="0.2">
      <c r="A34" s="43">
        <v>0.29799999999999999</v>
      </c>
      <c r="B34">
        <f t="shared" si="0"/>
        <v>0.70199999999999996</v>
      </c>
      <c r="C34">
        <f t="shared" si="1"/>
        <v>2.0446171915684199</v>
      </c>
      <c r="D34">
        <f t="shared" si="2"/>
        <v>1.2852736758580319</v>
      </c>
      <c r="E34" s="128">
        <v>0.55100000000000005</v>
      </c>
      <c r="F34" s="128">
        <f t="shared" si="9"/>
        <v>0.44899999999999995</v>
      </c>
      <c r="G34">
        <f t="shared" si="3"/>
        <v>0.56593138706647683</v>
      </c>
      <c r="H34">
        <f t="shared" si="4"/>
        <v>0.43406861293352317</v>
      </c>
      <c r="I34" s="43">
        <v>81.28</v>
      </c>
      <c r="J34" s="113">
        <f t="shared" si="5"/>
        <v>720.814932489581</v>
      </c>
      <c r="K34" s="113">
        <f t="shared" si="6"/>
        <v>373.34808231194455</v>
      </c>
      <c r="L34" s="103">
        <f t="shared" si="7"/>
        <v>776.04743208000252</v>
      </c>
      <c r="M34" s="103">
        <f t="shared" si="8"/>
        <v>257.52007636229411</v>
      </c>
      <c r="O34" s="103" t="s">
        <v>98</v>
      </c>
      <c r="P34" s="103" t="s">
        <v>149</v>
      </c>
    </row>
    <row r="35" spans="1:16" x14ac:dyDescent="0.2">
      <c r="A35" s="43">
        <v>0.38350000000000001</v>
      </c>
      <c r="B35">
        <f t="shared" si="0"/>
        <v>0.61650000000000005</v>
      </c>
      <c r="C35">
        <f t="shared" si="1"/>
        <v>1.5876407881616941</v>
      </c>
      <c r="D35">
        <f t="shared" si="2"/>
        <v>1.4638492736638982</v>
      </c>
      <c r="E35" s="128">
        <v>0.56999999999999995</v>
      </c>
      <c r="F35" s="128">
        <f t="shared" si="9"/>
        <v>0.43000000000000005</v>
      </c>
      <c r="G35">
        <f t="shared" si="3"/>
        <v>0.56558158750185028</v>
      </c>
      <c r="H35">
        <f t="shared" si="4"/>
        <v>0.43441841249814983</v>
      </c>
      <c r="I35" s="43">
        <v>80.900000000000006</v>
      </c>
      <c r="J35" s="113">
        <f t="shared" si="5"/>
        <v>709.51995416594184</v>
      </c>
      <c r="K35" s="113">
        <f t="shared" si="6"/>
        <v>367.67639523351949</v>
      </c>
      <c r="L35" s="103">
        <f t="shared" si="7"/>
        <v>763.81286224310315</v>
      </c>
      <c r="M35" s="103">
        <f t="shared" si="8"/>
        <v>14.537918484881619</v>
      </c>
      <c r="O35" s="103" t="s">
        <v>100</v>
      </c>
      <c r="P35" s="103" t="s">
        <v>101</v>
      </c>
    </row>
    <row r="36" spans="1:16" x14ac:dyDescent="0.2">
      <c r="A36" s="43">
        <v>0.44600000000000001</v>
      </c>
      <c r="B36">
        <f t="shared" si="0"/>
        <v>0.55400000000000005</v>
      </c>
      <c r="C36">
        <f t="shared" si="1"/>
        <v>1.3778593991194787</v>
      </c>
      <c r="D36">
        <f t="shared" si="2"/>
        <v>1.6180378397261437</v>
      </c>
      <c r="E36" s="128">
        <v>0.59199999999999997</v>
      </c>
      <c r="F36" s="128">
        <f t="shared" si="9"/>
        <v>0.40800000000000003</v>
      </c>
      <c r="G36">
        <f t="shared" si="3"/>
        <v>0.56943910392368091</v>
      </c>
      <c r="H36">
        <f t="shared" si="4"/>
        <v>0.43056089607631903</v>
      </c>
      <c r="I36" s="43">
        <v>80.67</v>
      </c>
      <c r="J36" s="113">
        <f t="shared" si="5"/>
        <v>702.75738521284222</v>
      </c>
      <c r="K36" s="113">
        <f t="shared" si="6"/>
        <v>364.27891847695855</v>
      </c>
      <c r="L36" s="103">
        <f t="shared" si="7"/>
        <v>758.39924652606942</v>
      </c>
      <c r="M36" s="103">
        <f t="shared" si="8"/>
        <v>2.5624116843008236</v>
      </c>
      <c r="O36" s="103" t="s">
        <v>102</v>
      </c>
      <c r="P36" s="103" t="s">
        <v>150</v>
      </c>
    </row>
    <row r="37" spans="1:16" x14ac:dyDescent="0.2">
      <c r="A37" s="43">
        <v>0.51449999999999996</v>
      </c>
      <c r="B37">
        <f t="shared" si="0"/>
        <v>0.48550000000000004</v>
      </c>
      <c r="C37">
        <f t="shared" si="1"/>
        <v>1.2235671084724846</v>
      </c>
      <c r="D37">
        <f t="shared" si="2"/>
        <v>1.8049343176758081</v>
      </c>
      <c r="E37" s="128">
        <v>0.60750000000000004</v>
      </c>
      <c r="F37" s="128">
        <f t="shared" si="9"/>
        <v>0.39249999999999996</v>
      </c>
      <c r="G37">
        <f t="shared" si="3"/>
        <v>0.58078210256203489</v>
      </c>
      <c r="H37">
        <f t="shared" si="4"/>
        <v>0.41921789743796506</v>
      </c>
      <c r="I37" s="43">
        <v>80.38</v>
      </c>
      <c r="J37" s="113">
        <f t="shared" si="5"/>
        <v>694.309370186156</v>
      </c>
      <c r="K37" s="113">
        <f t="shared" si="6"/>
        <v>360.03287096788659</v>
      </c>
      <c r="L37" s="103">
        <f t="shared" si="7"/>
        <v>752.58052353301548</v>
      </c>
      <c r="M37" s="103">
        <f t="shared" si="8"/>
        <v>55.048631044137096</v>
      </c>
      <c r="O37" s="103" t="s">
        <v>104</v>
      </c>
      <c r="P37" s="103" t="s">
        <v>186</v>
      </c>
    </row>
    <row r="38" spans="1:16" x14ac:dyDescent="0.2">
      <c r="A38" s="43">
        <v>0.55900000000000005</v>
      </c>
      <c r="B38">
        <f t="shared" si="0"/>
        <v>0.44099999999999995</v>
      </c>
      <c r="C38">
        <f t="shared" si="1"/>
        <v>1.1533621101807483</v>
      </c>
      <c r="D38">
        <f t="shared" si="2"/>
        <v>1.9325837341053365</v>
      </c>
      <c r="E38" s="128">
        <v>0.62549999999999994</v>
      </c>
      <c r="F38" s="128">
        <f t="shared" ref="F38:F46" si="10">1-E38</f>
        <v>0.37450000000000006</v>
      </c>
      <c r="G38">
        <f t="shared" si="3"/>
        <v>0.59328476073246417</v>
      </c>
      <c r="H38">
        <f t="shared" si="4"/>
        <v>0.40671523926753578</v>
      </c>
      <c r="I38" s="43">
        <v>80.31</v>
      </c>
      <c r="J38" s="113">
        <f t="shared" si="5"/>
        <v>692.28327069791271</v>
      </c>
      <c r="K38" s="113">
        <f t="shared" si="6"/>
        <v>359.01423404494608</v>
      </c>
      <c r="L38" s="103">
        <f t="shared" si="7"/>
        <v>752.31224675080011</v>
      </c>
      <c r="M38" s="103">
        <f t="shared" si="8"/>
        <v>59.10155002058341</v>
      </c>
      <c r="O38" s="103" t="s">
        <v>105</v>
      </c>
      <c r="P38" s="103" t="s">
        <v>151</v>
      </c>
    </row>
    <row r="39" spans="1:16" x14ac:dyDescent="0.2">
      <c r="A39" s="43">
        <v>0.64600000000000002</v>
      </c>
      <c r="B39">
        <f t="shared" si="0"/>
        <v>0.35399999999999998</v>
      </c>
      <c r="C39">
        <f t="shared" si="1"/>
        <v>1.0639200905432928</v>
      </c>
      <c r="D39">
        <f t="shared" si="2"/>
        <v>2.1816243273108209</v>
      </c>
      <c r="E39" s="128">
        <v>0.66449999999999998</v>
      </c>
      <c r="F39" s="128">
        <f t="shared" si="10"/>
        <v>0.33550000000000002</v>
      </c>
      <c r="G39">
        <f t="shared" si="3"/>
        <v>0.631771193777105</v>
      </c>
      <c r="H39">
        <f t="shared" si="4"/>
        <v>0.36822880622289494</v>
      </c>
      <c r="I39" s="43">
        <v>80.150000000000006</v>
      </c>
      <c r="J39" s="113">
        <f t="shared" si="5"/>
        <v>687.67118555394154</v>
      </c>
      <c r="K39" s="113">
        <f t="shared" si="6"/>
        <v>356.69503590190055</v>
      </c>
      <c r="L39" s="103">
        <f t="shared" si="7"/>
        <v>748.10496172419766</v>
      </c>
      <c r="M39" s="103">
        <f t="shared" si="8"/>
        <v>141.4919355828026</v>
      </c>
      <c r="O39" s="103" t="s">
        <v>107</v>
      </c>
      <c r="P39" s="103" t="s">
        <v>152</v>
      </c>
    </row>
    <row r="40" spans="1:16" x14ac:dyDescent="0.2">
      <c r="A40" s="43">
        <v>0.66049999999999998</v>
      </c>
      <c r="B40">
        <f t="shared" ref="B40:B46" si="11">1-_x1</f>
        <v>0.33950000000000002</v>
      </c>
      <c r="C40">
        <f t="shared" ref="C40:C46" si="12">EXP(_x2^2*(_A12+2*(_A21-_A12)*_x1))</f>
        <v>1.0537897899358393</v>
      </c>
      <c r="D40">
        <f t="shared" si="2"/>
        <v>2.221289091615489</v>
      </c>
      <c r="E40" s="128">
        <v>0.67149999999999999</v>
      </c>
      <c r="F40" s="128">
        <f t="shared" si="10"/>
        <v>0.32850000000000001</v>
      </c>
      <c r="G40">
        <f t="shared" si="3"/>
        <v>0.64020886801068821</v>
      </c>
      <c r="H40">
        <f t="shared" si="4"/>
        <v>0.35979113198931173</v>
      </c>
      <c r="I40" s="43">
        <v>80.16</v>
      </c>
      <c r="J40" s="113">
        <f t="shared" si="5"/>
        <v>687.95866810315454</v>
      </c>
      <c r="K40" s="113">
        <f t="shared" si="6"/>
        <v>356.83961499688138</v>
      </c>
      <c r="L40" s="103">
        <f t="shared" si="7"/>
        <v>747.9412224103304</v>
      </c>
      <c r="M40" s="103">
        <f t="shared" si="8"/>
        <v>145.41411695711784</v>
      </c>
      <c r="O40" s="103" t="s">
        <v>109</v>
      </c>
      <c r="P40" s="103" t="s">
        <v>153</v>
      </c>
    </row>
    <row r="41" spans="1:16" x14ac:dyDescent="0.2">
      <c r="A41" s="43">
        <v>0.69550000000000001</v>
      </c>
      <c r="B41">
        <f t="shared" si="11"/>
        <v>0.30449999999999999</v>
      </c>
      <c r="C41">
        <f t="shared" si="12"/>
        <v>1.0337820625706025</v>
      </c>
      <c r="D41">
        <f t="shared" si="2"/>
        <v>2.3125671786749669</v>
      </c>
      <c r="E41" s="128">
        <v>0.6915</v>
      </c>
      <c r="F41" s="128">
        <f t="shared" si="10"/>
        <v>0.3085</v>
      </c>
      <c r="G41">
        <f t="shared" si="3"/>
        <v>0.66311446859324397</v>
      </c>
      <c r="H41">
        <f t="shared" si="4"/>
        <v>0.33688553140675592</v>
      </c>
      <c r="I41" s="43">
        <v>80.11</v>
      </c>
      <c r="J41" s="113">
        <f t="shared" si="5"/>
        <v>686.52228371121487</v>
      </c>
      <c r="K41" s="113">
        <f t="shared" si="6"/>
        <v>356.11721301244097</v>
      </c>
      <c r="L41" s="103">
        <f t="shared" si="7"/>
        <v>744.37582679362538</v>
      </c>
      <c r="M41" s="103">
        <f t="shared" si="8"/>
        <v>244.11478838279461</v>
      </c>
      <c r="O41" s="103" t="s">
        <v>111</v>
      </c>
      <c r="P41" s="103" t="s">
        <v>154</v>
      </c>
    </row>
    <row r="42" spans="1:16" x14ac:dyDescent="0.2">
      <c r="A42" s="43">
        <v>0.76500000000000001</v>
      </c>
      <c r="B42">
        <f t="shared" si="11"/>
        <v>0.23499999999999999</v>
      </c>
      <c r="C42">
        <f t="shared" si="12"/>
        <v>1.0092777607653227</v>
      </c>
      <c r="D42">
        <f t="shared" si="2"/>
        <v>2.4656223280674472</v>
      </c>
      <c r="E42" s="128">
        <v>0.73699999999999999</v>
      </c>
      <c r="F42" s="128">
        <f t="shared" si="10"/>
        <v>0.26300000000000001</v>
      </c>
      <c r="G42">
        <f t="shared" si="3"/>
        <v>0.71982877653712352</v>
      </c>
      <c r="H42">
        <f t="shared" si="4"/>
        <v>0.28017122346287648</v>
      </c>
      <c r="I42" s="43">
        <v>80.23</v>
      </c>
      <c r="J42" s="113">
        <f t="shared" si="5"/>
        <v>689.97392871272075</v>
      </c>
      <c r="K42" s="113">
        <f t="shared" si="6"/>
        <v>357.85305193775559</v>
      </c>
      <c r="L42" s="103">
        <f t="shared" si="7"/>
        <v>740.07479807541517</v>
      </c>
      <c r="M42" s="103">
        <f t="shared" si="8"/>
        <v>397.01367173547885</v>
      </c>
      <c r="O42" s="103" t="s">
        <v>113</v>
      </c>
      <c r="P42" s="103" t="s">
        <v>155</v>
      </c>
    </row>
    <row r="43" spans="1:16" x14ac:dyDescent="0.2">
      <c r="A43" s="43">
        <v>0.80900000000000005</v>
      </c>
      <c r="B43">
        <f t="shared" si="11"/>
        <v>0.19099999999999995</v>
      </c>
      <c r="C43">
        <f t="shared" si="12"/>
        <v>1.0016883204441995</v>
      </c>
      <c r="D43">
        <f t="shared" si="2"/>
        <v>2.5346568941670649</v>
      </c>
      <c r="E43" s="128">
        <v>0.77449999999999997</v>
      </c>
      <c r="F43" s="128">
        <f t="shared" si="10"/>
        <v>0.22550000000000003</v>
      </c>
      <c r="G43">
        <f t="shared" si="3"/>
        <v>0.76348171871887671</v>
      </c>
      <c r="H43">
        <f t="shared" si="4"/>
        <v>0.23651828128112318</v>
      </c>
      <c r="I43" s="43">
        <v>80.37</v>
      </c>
      <c r="J43" s="113">
        <f t="shared" si="5"/>
        <v>694.0196169646</v>
      </c>
      <c r="K43" s="113">
        <f t="shared" si="6"/>
        <v>359.88720250024267</v>
      </c>
      <c r="L43" s="103">
        <f t="shared" si="7"/>
        <v>736.63819825582095</v>
      </c>
      <c r="M43" s="103">
        <f t="shared" si="8"/>
        <v>545.77378073432715</v>
      </c>
      <c r="O43" s="103" t="s">
        <v>115</v>
      </c>
      <c r="P43" s="103" t="s">
        <v>156</v>
      </c>
    </row>
    <row r="44" spans="1:16" x14ac:dyDescent="0.2">
      <c r="A44" s="43">
        <v>0.87250000000000005</v>
      </c>
      <c r="B44">
        <f t="shared" si="11"/>
        <v>0.12749999999999995</v>
      </c>
      <c r="C44">
        <f t="shared" si="12"/>
        <v>0.99791549153885262</v>
      </c>
      <c r="D44">
        <f t="shared" si="2"/>
        <v>2.5828034329727876</v>
      </c>
      <c r="E44" s="128">
        <v>0.83399999999999996</v>
      </c>
      <c r="F44" s="128">
        <f t="shared" si="10"/>
        <v>0.16600000000000004</v>
      </c>
      <c r="G44">
        <f t="shared" si="3"/>
        <v>0.83608939431908835</v>
      </c>
      <c r="H44">
        <f t="shared" si="4"/>
        <v>0.16391060568091162</v>
      </c>
      <c r="I44" s="43">
        <v>80.7</v>
      </c>
      <c r="J44" s="113">
        <f t="shared" si="5"/>
        <v>703.63631828640553</v>
      </c>
      <c r="K44" s="113">
        <f t="shared" si="6"/>
        <v>364.72056218901781</v>
      </c>
      <c r="L44" s="103">
        <f t="shared" si="7"/>
        <v>732.74815448031654</v>
      </c>
      <c r="M44" s="103">
        <f t="shared" si="8"/>
        <v>742.66308422869133</v>
      </c>
    </row>
    <row r="45" spans="1:16" x14ac:dyDescent="0.2">
      <c r="A45" s="43">
        <v>0.95350000000000001</v>
      </c>
      <c r="B45">
        <f t="shared" si="11"/>
        <v>4.6499999999999986E-2</v>
      </c>
      <c r="C45">
        <f t="shared" si="12"/>
        <v>0.99924115862614094</v>
      </c>
      <c r="D45">
        <f t="shared" si="2"/>
        <v>2.5363972162313124</v>
      </c>
      <c r="E45" s="128">
        <v>0.9325</v>
      </c>
      <c r="F45" s="128">
        <f t="shared" si="10"/>
        <v>6.7500000000000004E-2</v>
      </c>
      <c r="G45">
        <f t="shared" si="3"/>
        <v>0.9397612866979006</v>
      </c>
      <c r="H45">
        <f t="shared" si="4"/>
        <v>6.0238713302099393E-2</v>
      </c>
      <c r="I45" s="43">
        <v>81.48</v>
      </c>
      <c r="J45" s="113">
        <f t="shared" si="5"/>
        <v>726.82121098238031</v>
      </c>
      <c r="K45" s="113">
        <f t="shared" si="6"/>
        <v>376.36265212967066</v>
      </c>
      <c r="L45" s="103">
        <f t="shared" si="7"/>
        <v>736.88727038541401</v>
      </c>
      <c r="M45" s="103">
        <f t="shared" si="8"/>
        <v>534.19827023696007</v>
      </c>
    </row>
    <row r="46" spans="1:16" x14ac:dyDescent="0.2">
      <c r="A46" s="43">
        <v>1</v>
      </c>
      <c r="B46">
        <f t="shared" si="11"/>
        <v>0</v>
      </c>
      <c r="C46">
        <f t="shared" si="12"/>
        <v>1</v>
      </c>
      <c r="D46">
        <f t="shared" si="2"/>
        <v>2.4494912441453232</v>
      </c>
      <c r="E46" s="128">
        <v>1</v>
      </c>
      <c r="F46" s="128">
        <f t="shared" si="10"/>
        <v>0</v>
      </c>
      <c r="G46">
        <f t="shared" si="3"/>
        <v>1</v>
      </c>
      <c r="H46">
        <f t="shared" si="4"/>
        <v>0</v>
      </c>
      <c r="I46" s="43">
        <v>82.25</v>
      </c>
      <c r="J46" s="113">
        <f t="shared" si="5"/>
        <v>750.34691954989205</v>
      </c>
      <c r="K46" s="113">
        <f t="shared" si="6"/>
        <v>388.16081776205084</v>
      </c>
      <c r="L46" s="103">
        <f t="shared" si="7"/>
        <v>750.34691954989205</v>
      </c>
      <c r="M46" s="103">
        <f t="shared" si="8"/>
        <v>93.181962176256306</v>
      </c>
    </row>
    <row r="47" spans="1:16" x14ac:dyDescent="0.2">
      <c r="A47" s="43"/>
      <c r="E47" s="128"/>
      <c r="F47" s="128"/>
      <c r="H47"/>
      <c r="I47" s="43"/>
      <c r="J47" s="113">
        <f t="shared" si="5"/>
        <v>0</v>
      </c>
      <c r="K47" s="113">
        <f t="shared" si="6"/>
        <v>0</v>
      </c>
      <c r="L47" s="103">
        <f t="shared" si="7"/>
        <v>0</v>
      </c>
      <c r="M47" s="103">
        <f t="shared" si="8"/>
        <v>0</v>
      </c>
    </row>
    <row r="48" spans="1:16" x14ac:dyDescent="0.2">
      <c r="A48" s="43"/>
      <c r="E48" s="128"/>
      <c r="F48" s="128"/>
      <c r="H48"/>
      <c r="I48" s="43"/>
      <c r="J48" s="113">
        <f t="shared" si="5"/>
        <v>0</v>
      </c>
      <c r="K48" s="113">
        <f t="shared" si="6"/>
        <v>0</v>
      </c>
      <c r="L48" s="103">
        <f t="shared" si="7"/>
        <v>0</v>
      </c>
      <c r="M48" s="103">
        <f t="shared" si="8"/>
        <v>0</v>
      </c>
    </row>
    <row r="49" spans="1:13" x14ac:dyDescent="0.2">
      <c r="A49" s="43"/>
      <c r="E49" s="128"/>
      <c r="F49" s="128"/>
      <c r="H49"/>
      <c r="I49" s="43"/>
      <c r="J49" s="113">
        <f t="shared" si="5"/>
        <v>0</v>
      </c>
      <c r="K49" s="113">
        <f t="shared" si="6"/>
        <v>0</v>
      </c>
      <c r="L49" s="103">
        <f t="shared" si="7"/>
        <v>0</v>
      </c>
      <c r="M49" s="103">
        <f t="shared" si="8"/>
        <v>0</v>
      </c>
    </row>
    <row r="50" spans="1:13" x14ac:dyDescent="0.2">
      <c r="A50" s="43"/>
      <c r="E50" s="128"/>
      <c r="F50" s="128"/>
      <c r="H50"/>
      <c r="I50" s="43"/>
      <c r="J50" s="113">
        <f t="shared" si="5"/>
        <v>0</v>
      </c>
      <c r="K50" s="113">
        <f t="shared" si="6"/>
        <v>0</v>
      </c>
      <c r="L50" s="103">
        <f t="shared" si="7"/>
        <v>0</v>
      </c>
      <c r="M50" s="103">
        <f t="shared" si="8"/>
        <v>0</v>
      </c>
    </row>
    <row r="51" spans="1:13" x14ac:dyDescent="0.2">
      <c r="A51" s="43"/>
      <c r="E51" s="128"/>
      <c r="F51" s="128"/>
      <c r="H51"/>
      <c r="I51" s="43"/>
      <c r="J51" s="113">
        <f t="shared" si="5"/>
        <v>0</v>
      </c>
      <c r="K51" s="113">
        <f t="shared" si="6"/>
        <v>0</v>
      </c>
      <c r="L51" s="103">
        <f t="shared" si="7"/>
        <v>0</v>
      </c>
      <c r="M51" s="103">
        <f t="shared" si="8"/>
        <v>0</v>
      </c>
    </row>
    <row r="52" spans="1:13" x14ac:dyDescent="0.2">
      <c r="A52" s="43"/>
      <c r="E52" s="128"/>
      <c r="F52" s="128"/>
      <c r="H52"/>
      <c r="I52" s="43"/>
      <c r="J52" s="113">
        <f t="shared" si="5"/>
        <v>0</v>
      </c>
      <c r="K52" s="113">
        <f t="shared" si="6"/>
        <v>0</v>
      </c>
      <c r="L52" s="103">
        <f t="shared" si="7"/>
        <v>0</v>
      </c>
      <c r="M52" s="103">
        <f t="shared" si="8"/>
        <v>0</v>
      </c>
    </row>
    <row r="53" spans="1:13" x14ac:dyDescent="0.2">
      <c r="A53" s="43"/>
      <c r="E53" s="128"/>
      <c r="F53" s="128"/>
      <c r="H53"/>
      <c r="I53" s="43"/>
      <c r="J53" s="113">
        <f t="shared" ref="J53:J84" si="13">IF(I53=0,,10^(_A1-_B1/(_C1+_T)))</f>
        <v>0</v>
      </c>
      <c r="K53" s="113">
        <f t="shared" ref="K53:K84" si="14">IF(I53=0,,10^(_A2-_B2/(_C2+_T)))</f>
        <v>0</v>
      </c>
      <c r="L53" s="103">
        <f t="shared" ref="L53:L84" si="15">_x1*_g1*P1s+_x2*_g2*P2s</f>
        <v>0</v>
      </c>
      <c r="M53" s="103">
        <f t="shared" ref="M53:M84" si="16">IF(I53=0,,(L53-$F$18)^2)</f>
        <v>0</v>
      </c>
    </row>
    <row r="54" spans="1:13" x14ac:dyDescent="0.2">
      <c r="A54" s="43"/>
      <c r="E54" s="128"/>
      <c r="F54" s="128"/>
      <c r="H54"/>
      <c r="I54" s="43"/>
      <c r="J54" s="113">
        <f t="shared" si="13"/>
        <v>0</v>
      </c>
      <c r="K54" s="113">
        <f t="shared" si="14"/>
        <v>0</v>
      </c>
      <c r="L54" s="103">
        <f t="shared" si="15"/>
        <v>0</v>
      </c>
      <c r="M54" s="103">
        <f t="shared" si="16"/>
        <v>0</v>
      </c>
    </row>
    <row r="55" spans="1:13" x14ac:dyDescent="0.2">
      <c r="A55" s="43"/>
      <c r="E55" s="128"/>
      <c r="F55" s="128"/>
      <c r="H55"/>
      <c r="I55" s="43"/>
      <c r="J55" s="113">
        <f t="shared" si="13"/>
        <v>0</v>
      </c>
      <c r="K55" s="113">
        <f t="shared" si="14"/>
        <v>0</v>
      </c>
      <c r="L55" s="103">
        <f t="shared" si="15"/>
        <v>0</v>
      </c>
      <c r="M55" s="103">
        <f t="shared" si="16"/>
        <v>0</v>
      </c>
    </row>
    <row r="56" spans="1:13" x14ac:dyDescent="0.2">
      <c r="A56" s="43"/>
      <c r="E56" s="128"/>
      <c r="F56" s="128"/>
      <c r="H56"/>
      <c r="I56" s="43"/>
      <c r="J56" s="113">
        <f t="shared" si="13"/>
        <v>0</v>
      </c>
      <c r="K56" s="113">
        <f t="shared" si="14"/>
        <v>0</v>
      </c>
      <c r="L56" s="103">
        <f t="shared" si="15"/>
        <v>0</v>
      </c>
      <c r="M56" s="103">
        <f t="shared" si="16"/>
        <v>0</v>
      </c>
    </row>
    <row r="57" spans="1:13" x14ac:dyDescent="0.2">
      <c r="A57" s="43"/>
      <c r="E57" s="128"/>
      <c r="F57" s="128"/>
      <c r="H57"/>
      <c r="I57" s="43"/>
      <c r="J57" s="113">
        <f t="shared" si="13"/>
        <v>0</v>
      </c>
      <c r="K57" s="113">
        <f t="shared" si="14"/>
        <v>0</v>
      </c>
      <c r="L57" s="103">
        <f t="shared" si="15"/>
        <v>0</v>
      </c>
      <c r="M57" s="103">
        <f t="shared" si="16"/>
        <v>0</v>
      </c>
    </row>
    <row r="58" spans="1:13" x14ac:dyDescent="0.2">
      <c r="A58" s="43"/>
      <c r="E58" s="128"/>
      <c r="F58" s="128"/>
      <c r="H58"/>
      <c r="I58" s="43"/>
      <c r="J58" s="113">
        <f t="shared" si="13"/>
        <v>0</v>
      </c>
      <c r="K58" s="113">
        <f t="shared" si="14"/>
        <v>0</v>
      </c>
      <c r="L58" s="103">
        <f t="shared" si="15"/>
        <v>0</v>
      </c>
      <c r="M58" s="103">
        <f t="shared" si="16"/>
        <v>0</v>
      </c>
    </row>
    <row r="59" spans="1:13" x14ac:dyDescent="0.2">
      <c r="A59" s="43"/>
      <c r="E59" s="128"/>
      <c r="F59" s="128"/>
      <c r="H59"/>
      <c r="I59" s="43"/>
      <c r="J59" s="113">
        <f t="shared" si="13"/>
        <v>0</v>
      </c>
      <c r="K59" s="113">
        <f t="shared" si="14"/>
        <v>0</v>
      </c>
      <c r="L59" s="103">
        <f t="shared" si="15"/>
        <v>0</v>
      </c>
      <c r="M59" s="103">
        <f t="shared" si="16"/>
        <v>0</v>
      </c>
    </row>
    <row r="60" spans="1:13" x14ac:dyDescent="0.2">
      <c r="A60" s="43"/>
      <c r="E60" s="128"/>
      <c r="F60" s="128"/>
      <c r="H60"/>
      <c r="I60" s="43"/>
      <c r="J60" s="113">
        <f t="shared" si="13"/>
        <v>0</v>
      </c>
      <c r="K60" s="113">
        <f t="shared" si="14"/>
        <v>0</v>
      </c>
      <c r="L60" s="103">
        <f t="shared" si="15"/>
        <v>0</v>
      </c>
      <c r="M60" s="103">
        <f t="shared" si="16"/>
        <v>0</v>
      </c>
    </row>
    <row r="61" spans="1:13" x14ac:dyDescent="0.2">
      <c r="B61" s="43"/>
      <c r="E61" s="128"/>
      <c r="F61" s="128"/>
      <c r="H61"/>
      <c r="I61" s="43"/>
      <c r="J61" s="113">
        <f t="shared" si="13"/>
        <v>0</v>
      </c>
      <c r="K61" s="113">
        <f t="shared" si="14"/>
        <v>0</v>
      </c>
      <c r="L61" s="103">
        <f t="shared" si="15"/>
        <v>0</v>
      </c>
      <c r="M61" s="103">
        <f t="shared" si="16"/>
        <v>0</v>
      </c>
    </row>
    <row r="62" spans="1:13" x14ac:dyDescent="0.2">
      <c r="A62" s="43"/>
      <c r="E62" s="128"/>
      <c r="F62" s="128"/>
      <c r="H62"/>
      <c r="I62" s="43"/>
      <c r="J62" s="113">
        <f t="shared" si="13"/>
        <v>0</v>
      </c>
      <c r="K62" s="113">
        <f t="shared" si="14"/>
        <v>0</v>
      </c>
      <c r="L62" s="103">
        <f t="shared" si="15"/>
        <v>0</v>
      </c>
      <c r="M62" s="103">
        <f t="shared" si="16"/>
        <v>0</v>
      </c>
    </row>
    <row r="63" spans="1:13" x14ac:dyDescent="0.2">
      <c r="A63" s="43"/>
      <c r="E63" s="128"/>
      <c r="F63" s="128"/>
      <c r="H63"/>
      <c r="I63" s="43"/>
      <c r="J63" s="113">
        <f t="shared" si="13"/>
        <v>0</v>
      </c>
      <c r="K63" s="113">
        <f t="shared" si="14"/>
        <v>0</v>
      </c>
      <c r="L63" s="103">
        <f t="shared" si="15"/>
        <v>0</v>
      </c>
      <c r="M63" s="103">
        <f t="shared" si="16"/>
        <v>0</v>
      </c>
    </row>
    <row r="64" spans="1:13" x14ac:dyDescent="0.2">
      <c r="A64" s="43"/>
      <c r="E64" s="128"/>
      <c r="F64" s="128"/>
      <c r="H64"/>
      <c r="I64" s="43"/>
      <c r="J64" s="113">
        <f t="shared" si="13"/>
        <v>0</v>
      </c>
      <c r="K64" s="113">
        <f t="shared" si="14"/>
        <v>0</v>
      </c>
      <c r="L64" s="103">
        <f t="shared" si="15"/>
        <v>0</v>
      </c>
      <c r="M64" s="103">
        <f t="shared" si="16"/>
        <v>0</v>
      </c>
    </row>
    <row r="65" spans="1:13" x14ac:dyDescent="0.2">
      <c r="A65" s="43"/>
      <c r="E65" s="128"/>
      <c r="F65" s="128"/>
      <c r="H65"/>
      <c r="I65" s="43"/>
      <c r="J65" s="113">
        <f t="shared" si="13"/>
        <v>0</v>
      </c>
      <c r="K65" s="113">
        <f t="shared" si="14"/>
        <v>0</v>
      </c>
      <c r="L65" s="103">
        <f t="shared" si="15"/>
        <v>0</v>
      </c>
      <c r="M65" s="103">
        <f t="shared" si="16"/>
        <v>0</v>
      </c>
    </row>
    <row r="66" spans="1:13" x14ac:dyDescent="0.2">
      <c r="A66" s="43"/>
      <c r="E66" s="128"/>
      <c r="F66" s="128"/>
      <c r="H66"/>
      <c r="I66" s="43"/>
      <c r="J66" s="113">
        <f t="shared" si="13"/>
        <v>0</v>
      </c>
      <c r="K66" s="113">
        <f t="shared" si="14"/>
        <v>0</v>
      </c>
      <c r="L66" s="103">
        <f t="shared" si="15"/>
        <v>0</v>
      </c>
      <c r="M66" s="103">
        <f t="shared" si="16"/>
        <v>0</v>
      </c>
    </row>
    <row r="67" spans="1:13" x14ac:dyDescent="0.2">
      <c r="A67" s="43"/>
      <c r="E67" s="128"/>
      <c r="F67" s="128"/>
      <c r="H67"/>
      <c r="I67" s="43"/>
      <c r="J67" s="113">
        <f t="shared" si="13"/>
        <v>0</v>
      </c>
      <c r="K67" s="113">
        <f t="shared" si="14"/>
        <v>0</v>
      </c>
      <c r="L67" s="103">
        <f t="shared" si="15"/>
        <v>0</v>
      </c>
      <c r="M67" s="103">
        <f t="shared" si="16"/>
        <v>0</v>
      </c>
    </row>
    <row r="68" spans="1:13" x14ac:dyDescent="0.2">
      <c r="A68" s="43"/>
      <c r="E68" s="128"/>
      <c r="F68" s="128"/>
      <c r="H68"/>
      <c r="I68" s="43"/>
      <c r="J68" s="113">
        <f t="shared" si="13"/>
        <v>0</v>
      </c>
      <c r="K68" s="113">
        <f t="shared" si="14"/>
        <v>0</v>
      </c>
      <c r="L68" s="103">
        <f t="shared" si="15"/>
        <v>0</v>
      </c>
      <c r="M68" s="103">
        <f t="shared" si="16"/>
        <v>0</v>
      </c>
    </row>
    <row r="69" spans="1:13" x14ac:dyDescent="0.2">
      <c r="A69" s="43"/>
      <c r="E69" s="128"/>
      <c r="F69" s="128"/>
      <c r="H69"/>
      <c r="I69" s="43"/>
      <c r="J69" s="113">
        <f t="shared" si="13"/>
        <v>0</v>
      </c>
      <c r="K69" s="113">
        <f t="shared" si="14"/>
        <v>0</v>
      </c>
      <c r="L69" s="103">
        <f t="shared" si="15"/>
        <v>0</v>
      </c>
      <c r="M69" s="103">
        <f t="shared" si="16"/>
        <v>0</v>
      </c>
    </row>
    <row r="70" spans="1:13" x14ac:dyDescent="0.2">
      <c r="A70" s="43"/>
      <c r="E70" s="128"/>
      <c r="F70" s="128"/>
      <c r="H70"/>
      <c r="I70" s="43"/>
      <c r="J70" s="113">
        <f t="shared" si="13"/>
        <v>0</v>
      </c>
      <c r="K70" s="113">
        <f t="shared" si="14"/>
        <v>0</v>
      </c>
      <c r="L70" s="103">
        <f t="shared" si="15"/>
        <v>0</v>
      </c>
      <c r="M70" s="103">
        <f t="shared" si="16"/>
        <v>0</v>
      </c>
    </row>
    <row r="71" spans="1:13" x14ac:dyDescent="0.2">
      <c r="A71" s="43"/>
      <c r="E71" s="128"/>
      <c r="F71" s="128"/>
      <c r="H71"/>
      <c r="I71" s="43"/>
      <c r="J71" s="113">
        <f t="shared" si="13"/>
        <v>0</v>
      </c>
      <c r="K71" s="113">
        <f t="shared" si="14"/>
        <v>0</v>
      </c>
      <c r="L71" s="103">
        <f t="shared" si="15"/>
        <v>0</v>
      </c>
      <c r="M71" s="103">
        <f t="shared" si="16"/>
        <v>0</v>
      </c>
    </row>
    <row r="72" spans="1:13" x14ac:dyDescent="0.2">
      <c r="A72" s="43"/>
      <c r="E72" s="128"/>
      <c r="F72" s="128"/>
      <c r="H72"/>
      <c r="I72" s="43"/>
      <c r="J72" s="113">
        <f t="shared" si="13"/>
        <v>0</v>
      </c>
      <c r="K72" s="113">
        <f t="shared" si="14"/>
        <v>0</v>
      </c>
      <c r="L72" s="103">
        <f t="shared" si="15"/>
        <v>0</v>
      </c>
      <c r="M72" s="103">
        <f t="shared" si="16"/>
        <v>0</v>
      </c>
    </row>
    <row r="73" spans="1:13" x14ac:dyDescent="0.2">
      <c r="A73" s="43"/>
      <c r="E73" s="128"/>
      <c r="F73" s="128"/>
      <c r="H73"/>
      <c r="I73" s="43"/>
      <c r="J73" s="113">
        <f t="shared" si="13"/>
        <v>0</v>
      </c>
      <c r="K73" s="113">
        <f t="shared" si="14"/>
        <v>0</v>
      </c>
      <c r="L73" s="103">
        <f t="shared" si="15"/>
        <v>0</v>
      </c>
      <c r="M73" s="103">
        <f t="shared" si="16"/>
        <v>0</v>
      </c>
    </row>
    <row r="74" spans="1:13" x14ac:dyDescent="0.2">
      <c r="A74" s="43"/>
      <c r="E74" s="128"/>
      <c r="F74" s="128"/>
      <c r="H74"/>
      <c r="I74" s="43"/>
      <c r="J74" s="113">
        <f t="shared" si="13"/>
        <v>0</v>
      </c>
      <c r="K74" s="113">
        <f t="shared" si="14"/>
        <v>0</v>
      </c>
      <c r="L74" s="103">
        <f t="shared" si="15"/>
        <v>0</v>
      </c>
      <c r="M74" s="103">
        <f t="shared" si="16"/>
        <v>0</v>
      </c>
    </row>
    <row r="75" spans="1:13" x14ac:dyDescent="0.2">
      <c r="A75" s="43"/>
      <c r="E75" s="128"/>
      <c r="F75" s="128"/>
      <c r="H75"/>
      <c r="I75" s="43"/>
      <c r="J75" s="113">
        <f t="shared" si="13"/>
        <v>0</v>
      </c>
      <c r="K75" s="113">
        <f t="shared" si="14"/>
        <v>0</v>
      </c>
      <c r="L75" s="103">
        <f t="shared" si="15"/>
        <v>0</v>
      </c>
      <c r="M75" s="103">
        <f t="shared" si="16"/>
        <v>0</v>
      </c>
    </row>
    <row r="76" spans="1:13" x14ac:dyDescent="0.2">
      <c r="A76" s="43"/>
      <c r="E76" s="128"/>
      <c r="F76" s="128"/>
      <c r="H76"/>
      <c r="I76" s="43"/>
      <c r="J76" s="113">
        <f t="shared" si="13"/>
        <v>0</v>
      </c>
      <c r="K76" s="113">
        <f t="shared" si="14"/>
        <v>0</v>
      </c>
      <c r="L76" s="103">
        <f t="shared" si="15"/>
        <v>0</v>
      </c>
      <c r="M76" s="103">
        <f t="shared" si="16"/>
        <v>0</v>
      </c>
    </row>
    <row r="77" spans="1:13" x14ac:dyDescent="0.2">
      <c r="A77" s="43"/>
      <c r="E77" s="128"/>
      <c r="F77" s="128"/>
      <c r="H77"/>
      <c r="I77" s="43"/>
      <c r="J77" s="113">
        <f t="shared" si="13"/>
        <v>0</v>
      </c>
      <c r="K77" s="113">
        <f t="shared" si="14"/>
        <v>0</v>
      </c>
      <c r="L77" s="103">
        <f t="shared" si="15"/>
        <v>0</v>
      </c>
      <c r="M77" s="103">
        <f t="shared" si="16"/>
        <v>0</v>
      </c>
    </row>
    <row r="78" spans="1:13" x14ac:dyDescent="0.2">
      <c r="A78" s="43"/>
      <c r="E78" s="128"/>
      <c r="F78" s="128"/>
      <c r="H78"/>
      <c r="I78" s="43"/>
      <c r="J78" s="113">
        <f t="shared" si="13"/>
        <v>0</v>
      </c>
      <c r="K78" s="113">
        <f t="shared" si="14"/>
        <v>0</v>
      </c>
      <c r="L78" s="103">
        <f t="shared" si="15"/>
        <v>0</v>
      </c>
      <c r="M78" s="103">
        <f t="shared" si="16"/>
        <v>0</v>
      </c>
    </row>
    <row r="79" spans="1:13" x14ac:dyDescent="0.2">
      <c r="A79" s="43"/>
      <c r="E79" s="128"/>
      <c r="F79" s="128"/>
      <c r="H79"/>
      <c r="I79" s="43"/>
      <c r="J79" s="113">
        <f t="shared" si="13"/>
        <v>0</v>
      </c>
      <c r="K79" s="113">
        <f t="shared" si="14"/>
        <v>0</v>
      </c>
      <c r="L79" s="103">
        <f t="shared" si="15"/>
        <v>0</v>
      </c>
      <c r="M79" s="103">
        <f t="shared" si="16"/>
        <v>0</v>
      </c>
    </row>
    <row r="80" spans="1:13" x14ac:dyDescent="0.2">
      <c r="A80" s="43"/>
      <c r="E80" s="128"/>
      <c r="F80" s="128"/>
      <c r="H80"/>
      <c r="I80" s="43"/>
      <c r="J80" s="113">
        <f t="shared" si="13"/>
        <v>0</v>
      </c>
      <c r="K80" s="113">
        <f t="shared" si="14"/>
        <v>0</v>
      </c>
      <c r="L80" s="103">
        <f t="shared" si="15"/>
        <v>0</v>
      </c>
      <c r="M80" s="103">
        <f t="shared" si="16"/>
        <v>0</v>
      </c>
    </row>
    <row r="81" spans="1:13" x14ac:dyDescent="0.2">
      <c r="A81" s="43"/>
      <c r="E81" s="128"/>
      <c r="F81" s="128"/>
      <c r="H81"/>
      <c r="I81" s="43"/>
      <c r="J81" s="113">
        <f t="shared" si="13"/>
        <v>0</v>
      </c>
      <c r="K81" s="113">
        <f t="shared" si="14"/>
        <v>0</v>
      </c>
      <c r="L81" s="103">
        <f t="shared" si="15"/>
        <v>0</v>
      </c>
      <c r="M81" s="103">
        <f t="shared" si="16"/>
        <v>0</v>
      </c>
    </row>
    <row r="82" spans="1:13" x14ac:dyDescent="0.2">
      <c r="A82" s="43"/>
      <c r="E82" s="128"/>
      <c r="F82" s="128"/>
      <c r="H82"/>
      <c r="I82" s="43"/>
      <c r="J82" s="113">
        <f t="shared" si="13"/>
        <v>0</v>
      </c>
      <c r="K82" s="113">
        <f t="shared" si="14"/>
        <v>0</v>
      </c>
      <c r="L82" s="103">
        <f t="shared" si="15"/>
        <v>0</v>
      </c>
      <c r="M82" s="103">
        <f t="shared" si="16"/>
        <v>0</v>
      </c>
    </row>
    <row r="83" spans="1:13" x14ac:dyDescent="0.2">
      <c r="A83" s="43"/>
      <c r="E83" s="128"/>
      <c r="F83" s="128"/>
      <c r="H83"/>
      <c r="I83" s="43"/>
      <c r="J83" s="113">
        <f t="shared" si="13"/>
        <v>0</v>
      </c>
      <c r="K83" s="113">
        <f t="shared" si="14"/>
        <v>0</v>
      </c>
      <c r="L83" s="103">
        <f t="shared" si="15"/>
        <v>0</v>
      </c>
      <c r="M83" s="103">
        <f t="shared" si="16"/>
        <v>0</v>
      </c>
    </row>
    <row r="84" spans="1:13" x14ac:dyDescent="0.2">
      <c r="A84" s="43"/>
      <c r="E84" s="128"/>
      <c r="F84" s="128"/>
      <c r="H84"/>
      <c r="I84" s="43"/>
      <c r="J84" s="113">
        <f t="shared" si="13"/>
        <v>0</v>
      </c>
      <c r="K84" s="113">
        <f t="shared" si="14"/>
        <v>0</v>
      </c>
      <c r="L84" s="103">
        <f t="shared" si="15"/>
        <v>0</v>
      </c>
      <c r="M84" s="103">
        <f t="shared" si="16"/>
        <v>0</v>
      </c>
    </row>
    <row r="85" spans="1:13" x14ac:dyDescent="0.2">
      <c r="A85" s="43"/>
      <c r="E85" s="128"/>
      <c r="F85" s="128"/>
      <c r="H85"/>
      <c r="I85" s="43"/>
      <c r="J85" s="113">
        <f t="shared" ref="J85:J116" si="17">IF(I85=0,,10^(_A1-_B1/(_C1+_T)))</f>
        <v>0</v>
      </c>
      <c r="K85" s="113">
        <f t="shared" ref="K85:K116" si="18">IF(I85=0,,10^(_A2-_B2/(_C2+_T)))</f>
        <v>0</v>
      </c>
      <c r="L85" s="103">
        <f t="shared" ref="L85:L116" si="19">_x1*_g1*P1s+_x2*_g2*P2s</f>
        <v>0</v>
      </c>
      <c r="M85" s="103">
        <f t="shared" ref="M85:M116" si="20">IF(I85=0,,(L85-$F$18)^2)</f>
        <v>0</v>
      </c>
    </row>
    <row r="86" spans="1:13" x14ac:dyDescent="0.2">
      <c r="A86" s="43"/>
      <c r="E86" s="128"/>
      <c r="F86" s="128"/>
      <c r="H86"/>
      <c r="I86" s="43"/>
      <c r="J86" s="113">
        <f t="shared" si="17"/>
        <v>0</v>
      </c>
      <c r="K86" s="113">
        <f t="shared" si="18"/>
        <v>0</v>
      </c>
      <c r="L86" s="103">
        <f t="shared" si="19"/>
        <v>0</v>
      </c>
      <c r="M86" s="103">
        <f t="shared" si="20"/>
        <v>0</v>
      </c>
    </row>
    <row r="87" spans="1:13" x14ac:dyDescent="0.2">
      <c r="A87" s="43"/>
      <c r="E87" s="128"/>
      <c r="F87" s="128"/>
      <c r="H87"/>
      <c r="I87" s="43"/>
      <c r="J87" s="113">
        <f t="shared" si="17"/>
        <v>0</v>
      </c>
      <c r="K87" s="113">
        <f t="shared" si="18"/>
        <v>0</v>
      </c>
      <c r="L87" s="103">
        <f t="shared" si="19"/>
        <v>0</v>
      </c>
      <c r="M87" s="103">
        <f t="shared" si="20"/>
        <v>0</v>
      </c>
    </row>
    <row r="88" spans="1:13" x14ac:dyDescent="0.2">
      <c r="A88" s="43"/>
      <c r="E88" s="128"/>
      <c r="F88" s="128"/>
      <c r="H88"/>
      <c r="I88" s="43"/>
      <c r="J88" s="113">
        <f t="shared" si="17"/>
        <v>0</v>
      </c>
      <c r="K88" s="113">
        <f t="shared" si="18"/>
        <v>0</v>
      </c>
      <c r="L88" s="103">
        <f t="shared" si="19"/>
        <v>0</v>
      </c>
      <c r="M88" s="103">
        <f t="shared" si="20"/>
        <v>0</v>
      </c>
    </row>
    <row r="89" spans="1:13" x14ac:dyDescent="0.2">
      <c r="A89" s="43"/>
      <c r="E89" s="128"/>
      <c r="F89" s="128"/>
      <c r="H89"/>
      <c r="I89" s="43"/>
      <c r="J89" s="113">
        <f t="shared" si="17"/>
        <v>0</v>
      </c>
      <c r="K89" s="113">
        <f t="shared" si="18"/>
        <v>0</v>
      </c>
      <c r="L89" s="103">
        <f t="shared" si="19"/>
        <v>0</v>
      </c>
      <c r="M89" s="103">
        <f t="shared" si="20"/>
        <v>0</v>
      </c>
    </row>
    <row r="90" spans="1:13" x14ac:dyDescent="0.2">
      <c r="A90" s="43"/>
      <c r="E90" s="128"/>
      <c r="F90" s="128"/>
      <c r="H90"/>
      <c r="I90" s="43"/>
      <c r="J90" s="113">
        <f t="shared" si="17"/>
        <v>0</v>
      </c>
      <c r="K90" s="113">
        <f t="shared" si="18"/>
        <v>0</v>
      </c>
      <c r="L90" s="103">
        <f t="shared" si="19"/>
        <v>0</v>
      </c>
      <c r="M90" s="103">
        <f t="shared" si="20"/>
        <v>0</v>
      </c>
    </row>
    <row r="91" spans="1:13" x14ac:dyDescent="0.2">
      <c r="A91" s="43"/>
      <c r="E91" s="128"/>
      <c r="F91" s="128"/>
      <c r="H91"/>
      <c r="I91" s="43"/>
      <c r="J91" s="113">
        <f t="shared" si="17"/>
        <v>0</v>
      </c>
      <c r="K91" s="113">
        <f t="shared" si="18"/>
        <v>0</v>
      </c>
      <c r="L91" s="103">
        <f t="shared" si="19"/>
        <v>0</v>
      </c>
      <c r="M91" s="103">
        <f t="shared" si="20"/>
        <v>0</v>
      </c>
    </row>
    <row r="92" spans="1:13" x14ac:dyDescent="0.2">
      <c r="A92" s="43"/>
      <c r="E92" s="128"/>
      <c r="F92" s="128"/>
      <c r="H92"/>
      <c r="I92" s="43"/>
      <c r="J92" s="113">
        <f t="shared" si="17"/>
        <v>0</v>
      </c>
      <c r="K92" s="113">
        <f t="shared" si="18"/>
        <v>0</v>
      </c>
      <c r="L92" s="103">
        <f t="shared" si="19"/>
        <v>0</v>
      </c>
      <c r="M92" s="103">
        <f t="shared" si="20"/>
        <v>0</v>
      </c>
    </row>
    <row r="93" spans="1:13" x14ac:dyDescent="0.2">
      <c r="A93" s="43"/>
      <c r="E93" s="128"/>
      <c r="F93" s="128"/>
      <c r="H93"/>
      <c r="I93" s="43"/>
      <c r="J93" s="113">
        <f t="shared" si="17"/>
        <v>0</v>
      </c>
      <c r="K93" s="113">
        <f t="shared" si="18"/>
        <v>0</v>
      </c>
      <c r="L93" s="103">
        <f t="shared" si="19"/>
        <v>0</v>
      </c>
      <c r="M93" s="103">
        <f t="shared" si="20"/>
        <v>0</v>
      </c>
    </row>
    <row r="94" spans="1:13" x14ac:dyDescent="0.2">
      <c r="A94" s="43"/>
      <c r="E94" s="128"/>
      <c r="F94" s="128"/>
      <c r="H94"/>
      <c r="I94" s="43"/>
      <c r="J94" s="113">
        <f t="shared" si="17"/>
        <v>0</v>
      </c>
      <c r="K94" s="113">
        <f t="shared" si="18"/>
        <v>0</v>
      </c>
      <c r="L94" s="103">
        <f t="shared" si="19"/>
        <v>0</v>
      </c>
      <c r="M94" s="103">
        <f t="shared" si="20"/>
        <v>0</v>
      </c>
    </row>
    <row r="95" spans="1:13" x14ac:dyDescent="0.2">
      <c r="A95" s="43"/>
      <c r="E95" s="128"/>
      <c r="F95" s="128"/>
      <c r="H95"/>
      <c r="I95" s="43"/>
      <c r="J95" s="113">
        <f t="shared" si="17"/>
        <v>0</v>
      </c>
      <c r="K95" s="113">
        <f t="shared" si="18"/>
        <v>0</v>
      </c>
      <c r="L95" s="103">
        <f t="shared" si="19"/>
        <v>0</v>
      </c>
      <c r="M95" s="103">
        <f t="shared" si="20"/>
        <v>0</v>
      </c>
    </row>
    <row r="96" spans="1:13" x14ac:dyDescent="0.2">
      <c r="A96" s="43"/>
      <c r="E96" s="128"/>
      <c r="F96" s="128"/>
      <c r="H96"/>
      <c r="I96" s="43"/>
      <c r="J96" s="113">
        <f t="shared" si="17"/>
        <v>0</v>
      </c>
      <c r="K96" s="113">
        <f t="shared" si="18"/>
        <v>0</v>
      </c>
      <c r="L96" s="103">
        <f t="shared" si="19"/>
        <v>0</v>
      </c>
      <c r="M96" s="103">
        <f t="shared" si="20"/>
        <v>0</v>
      </c>
    </row>
    <row r="97" spans="1:13" x14ac:dyDescent="0.2">
      <c r="A97" s="43"/>
      <c r="E97" s="128"/>
      <c r="F97" s="128"/>
      <c r="H97"/>
      <c r="I97" s="43"/>
      <c r="J97" s="113">
        <f t="shared" si="17"/>
        <v>0</v>
      </c>
      <c r="K97" s="113">
        <f t="shared" si="18"/>
        <v>0</v>
      </c>
      <c r="L97" s="103">
        <f t="shared" si="19"/>
        <v>0</v>
      </c>
      <c r="M97" s="103">
        <f t="shared" si="20"/>
        <v>0</v>
      </c>
    </row>
    <row r="98" spans="1:13" x14ac:dyDescent="0.2">
      <c r="A98" s="43"/>
      <c r="E98" s="128"/>
      <c r="F98" s="128"/>
      <c r="H98"/>
      <c r="I98" s="43"/>
      <c r="J98" s="113">
        <f t="shared" si="17"/>
        <v>0</v>
      </c>
      <c r="K98" s="113">
        <f t="shared" si="18"/>
        <v>0</v>
      </c>
      <c r="L98" s="103">
        <f t="shared" si="19"/>
        <v>0</v>
      </c>
      <c r="M98" s="103">
        <f t="shared" si="20"/>
        <v>0</v>
      </c>
    </row>
    <row r="99" spans="1:13" x14ac:dyDescent="0.2">
      <c r="A99" s="43"/>
      <c r="E99" s="128"/>
      <c r="F99" s="128"/>
      <c r="H99"/>
      <c r="I99" s="43"/>
      <c r="J99" s="113">
        <f t="shared" si="17"/>
        <v>0</v>
      </c>
      <c r="K99" s="113">
        <f t="shared" si="18"/>
        <v>0</v>
      </c>
      <c r="L99" s="103">
        <f t="shared" si="19"/>
        <v>0</v>
      </c>
      <c r="M99" s="103">
        <f t="shared" si="20"/>
        <v>0</v>
      </c>
    </row>
    <row r="100" spans="1:13" x14ac:dyDescent="0.2">
      <c r="A100" s="43"/>
      <c r="E100" s="128"/>
      <c r="F100" s="128"/>
      <c r="H100"/>
      <c r="I100" s="43"/>
      <c r="J100" s="113">
        <f t="shared" si="17"/>
        <v>0</v>
      </c>
      <c r="K100" s="113">
        <f t="shared" si="18"/>
        <v>0</v>
      </c>
      <c r="L100" s="103">
        <f t="shared" si="19"/>
        <v>0</v>
      </c>
      <c r="M100" s="103">
        <f t="shared" si="20"/>
        <v>0</v>
      </c>
    </row>
    <row r="101" spans="1:13" x14ac:dyDescent="0.2">
      <c r="A101" s="43"/>
      <c r="E101" s="128"/>
      <c r="F101" s="128"/>
      <c r="H101"/>
      <c r="I101" s="43"/>
      <c r="J101" s="113">
        <f t="shared" si="17"/>
        <v>0</v>
      </c>
      <c r="K101" s="113">
        <f t="shared" si="18"/>
        <v>0</v>
      </c>
      <c r="L101" s="103">
        <f t="shared" si="19"/>
        <v>0</v>
      </c>
      <c r="M101" s="103">
        <f t="shared" si="20"/>
        <v>0</v>
      </c>
    </row>
    <row r="102" spans="1:13" x14ac:dyDescent="0.2">
      <c r="A102" s="43"/>
      <c r="E102" s="128"/>
      <c r="F102" s="128"/>
      <c r="H102"/>
      <c r="I102" s="43"/>
      <c r="J102" s="113">
        <f t="shared" si="17"/>
        <v>0</v>
      </c>
      <c r="K102" s="113">
        <f t="shared" si="18"/>
        <v>0</v>
      </c>
      <c r="L102" s="103">
        <f t="shared" si="19"/>
        <v>0</v>
      </c>
      <c r="M102" s="103">
        <f t="shared" si="20"/>
        <v>0</v>
      </c>
    </row>
    <row r="103" spans="1:13" x14ac:dyDescent="0.2">
      <c r="A103" s="43"/>
      <c r="E103" s="128"/>
      <c r="F103" s="128"/>
      <c r="H103"/>
      <c r="I103" s="43"/>
      <c r="J103" s="113">
        <f t="shared" si="17"/>
        <v>0</v>
      </c>
      <c r="K103" s="113">
        <f t="shared" si="18"/>
        <v>0</v>
      </c>
      <c r="L103" s="103">
        <f t="shared" si="19"/>
        <v>0</v>
      </c>
      <c r="M103" s="103">
        <f t="shared" si="20"/>
        <v>0</v>
      </c>
    </row>
    <row r="104" spans="1:13" x14ac:dyDescent="0.2">
      <c r="A104" s="43"/>
      <c r="E104" s="128"/>
      <c r="F104" s="128"/>
      <c r="H104"/>
      <c r="I104" s="43"/>
      <c r="J104" s="113">
        <f t="shared" si="17"/>
        <v>0</v>
      </c>
      <c r="K104" s="113">
        <f t="shared" si="18"/>
        <v>0</v>
      </c>
      <c r="L104" s="103">
        <f t="shared" si="19"/>
        <v>0</v>
      </c>
      <c r="M104" s="103">
        <f t="shared" si="20"/>
        <v>0</v>
      </c>
    </row>
    <row r="105" spans="1:13" x14ac:dyDescent="0.2">
      <c r="A105" s="43"/>
      <c r="E105" s="128"/>
      <c r="F105" s="128"/>
      <c r="H105"/>
      <c r="I105" s="43"/>
      <c r="J105" s="113">
        <f t="shared" si="17"/>
        <v>0</v>
      </c>
      <c r="K105" s="113">
        <f t="shared" si="18"/>
        <v>0</v>
      </c>
      <c r="L105" s="103">
        <f t="shared" si="19"/>
        <v>0</v>
      </c>
      <c r="M105" s="103">
        <f t="shared" si="20"/>
        <v>0</v>
      </c>
    </row>
    <row r="106" spans="1:13" x14ac:dyDescent="0.2">
      <c r="A106" s="43"/>
      <c r="E106" s="128"/>
      <c r="F106" s="128"/>
      <c r="H106"/>
      <c r="I106" s="43"/>
      <c r="J106" s="113">
        <f t="shared" si="17"/>
        <v>0</v>
      </c>
      <c r="K106" s="113">
        <f t="shared" si="18"/>
        <v>0</v>
      </c>
      <c r="L106" s="103">
        <f t="shared" si="19"/>
        <v>0</v>
      </c>
      <c r="M106" s="103">
        <f t="shared" si="20"/>
        <v>0</v>
      </c>
    </row>
    <row r="107" spans="1:13" x14ac:dyDescent="0.2">
      <c r="A107" s="43"/>
      <c r="E107" s="128"/>
      <c r="F107" s="128"/>
      <c r="H107"/>
      <c r="I107" s="43"/>
      <c r="J107" s="113">
        <f t="shared" si="17"/>
        <v>0</v>
      </c>
      <c r="K107" s="113">
        <f t="shared" si="18"/>
        <v>0</v>
      </c>
      <c r="L107" s="103">
        <f t="shared" si="19"/>
        <v>0</v>
      </c>
      <c r="M107" s="103">
        <f t="shared" si="20"/>
        <v>0</v>
      </c>
    </row>
    <row r="108" spans="1:13" x14ac:dyDescent="0.2">
      <c r="A108" s="43"/>
      <c r="E108" s="128"/>
      <c r="F108" s="128"/>
      <c r="H108"/>
      <c r="I108" s="43"/>
      <c r="J108" s="113">
        <f t="shared" si="17"/>
        <v>0</v>
      </c>
      <c r="K108" s="113">
        <f t="shared" si="18"/>
        <v>0</v>
      </c>
      <c r="L108" s="103">
        <f t="shared" si="19"/>
        <v>0</v>
      </c>
      <c r="M108" s="103">
        <f t="shared" si="20"/>
        <v>0</v>
      </c>
    </row>
    <row r="109" spans="1:13" x14ac:dyDescent="0.2">
      <c r="A109" s="43"/>
      <c r="E109" s="128"/>
      <c r="F109" s="128"/>
      <c r="H109"/>
      <c r="I109" s="43"/>
      <c r="J109" s="113">
        <f t="shared" si="17"/>
        <v>0</v>
      </c>
      <c r="K109" s="113">
        <f t="shared" si="18"/>
        <v>0</v>
      </c>
      <c r="L109" s="103">
        <f t="shared" si="19"/>
        <v>0</v>
      </c>
      <c r="M109" s="103">
        <f t="shared" si="20"/>
        <v>0</v>
      </c>
    </row>
    <row r="110" spans="1:13" x14ac:dyDescent="0.2">
      <c r="A110" s="43"/>
      <c r="E110" s="128"/>
      <c r="F110" s="128"/>
      <c r="H110"/>
      <c r="I110" s="43"/>
      <c r="J110" s="113">
        <f t="shared" si="17"/>
        <v>0</v>
      </c>
      <c r="K110" s="113">
        <f t="shared" si="18"/>
        <v>0</v>
      </c>
      <c r="L110" s="103">
        <f t="shared" si="19"/>
        <v>0</v>
      </c>
      <c r="M110" s="103">
        <f t="shared" si="20"/>
        <v>0</v>
      </c>
    </row>
    <row r="111" spans="1:13" x14ac:dyDescent="0.2">
      <c r="A111" s="43"/>
      <c r="E111" s="128"/>
      <c r="F111" s="128"/>
      <c r="H111"/>
      <c r="I111" s="43"/>
      <c r="J111" s="113">
        <f t="shared" si="17"/>
        <v>0</v>
      </c>
      <c r="K111" s="113">
        <f t="shared" si="18"/>
        <v>0</v>
      </c>
      <c r="L111" s="103">
        <f t="shared" si="19"/>
        <v>0</v>
      </c>
      <c r="M111" s="103">
        <f t="shared" si="20"/>
        <v>0</v>
      </c>
    </row>
    <row r="112" spans="1:13" x14ac:dyDescent="0.2">
      <c r="A112" s="43"/>
      <c r="E112" s="128"/>
      <c r="F112" s="128"/>
      <c r="H112"/>
      <c r="I112" s="43"/>
      <c r="J112" s="113">
        <f t="shared" si="17"/>
        <v>0</v>
      </c>
      <c r="K112" s="113">
        <f t="shared" si="18"/>
        <v>0</v>
      </c>
      <c r="L112" s="103">
        <f t="shared" si="19"/>
        <v>0</v>
      </c>
      <c r="M112" s="103">
        <f t="shared" si="20"/>
        <v>0</v>
      </c>
    </row>
    <row r="113" spans="1:13" x14ac:dyDescent="0.2">
      <c r="A113" s="43"/>
      <c r="E113" s="128"/>
      <c r="F113" s="128"/>
      <c r="H113"/>
      <c r="I113" s="43"/>
      <c r="J113" s="113">
        <f t="shared" si="17"/>
        <v>0</v>
      </c>
      <c r="K113" s="113">
        <f t="shared" si="18"/>
        <v>0</v>
      </c>
      <c r="L113" s="103">
        <f t="shared" si="19"/>
        <v>0</v>
      </c>
      <c r="M113" s="103">
        <f t="shared" si="20"/>
        <v>0</v>
      </c>
    </row>
    <row r="114" spans="1:13" x14ac:dyDescent="0.2">
      <c r="A114" s="43"/>
      <c r="E114" s="128"/>
      <c r="F114" s="128"/>
      <c r="H114"/>
      <c r="I114" s="43"/>
      <c r="J114" s="113">
        <f t="shared" si="17"/>
        <v>0</v>
      </c>
      <c r="K114" s="113">
        <f t="shared" si="18"/>
        <v>0</v>
      </c>
      <c r="L114" s="103">
        <f t="shared" si="19"/>
        <v>0</v>
      </c>
      <c r="M114" s="103">
        <f t="shared" si="20"/>
        <v>0</v>
      </c>
    </row>
    <row r="115" spans="1:13" x14ac:dyDescent="0.2">
      <c r="A115" s="43"/>
      <c r="E115" s="128"/>
      <c r="F115" s="128"/>
      <c r="H115"/>
      <c r="I115" s="43"/>
      <c r="J115" s="113">
        <f t="shared" si="17"/>
        <v>0</v>
      </c>
      <c r="K115" s="113">
        <f t="shared" si="18"/>
        <v>0</v>
      </c>
      <c r="L115" s="103">
        <f t="shared" si="19"/>
        <v>0</v>
      </c>
      <c r="M115" s="103">
        <f t="shared" si="20"/>
        <v>0</v>
      </c>
    </row>
    <row r="116" spans="1:13" x14ac:dyDescent="0.2">
      <c r="A116" s="43"/>
      <c r="E116" s="128"/>
      <c r="F116" s="128"/>
      <c r="H116"/>
      <c r="I116" s="43"/>
      <c r="J116" s="113">
        <f t="shared" si="17"/>
        <v>0</v>
      </c>
      <c r="K116" s="113">
        <f t="shared" si="18"/>
        <v>0</v>
      </c>
      <c r="L116" s="103">
        <f t="shared" si="19"/>
        <v>0</v>
      </c>
      <c r="M116" s="103">
        <f t="shared" si="20"/>
        <v>0</v>
      </c>
    </row>
    <row r="117" spans="1:13" x14ac:dyDescent="0.2">
      <c r="A117" s="43"/>
      <c r="E117" s="128"/>
      <c r="F117" s="128"/>
      <c r="H117"/>
      <c r="I117" s="43"/>
      <c r="J117" s="113">
        <f t="shared" ref="J117:J148" si="21">IF(I117=0,,10^(_A1-_B1/(_C1+_T)))</f>
        <v>0</v>
      </c>
      <c r="K117" s="113">
        <f t="shared" ref="K117:K148" si="22">IF(I117=0,,10^(_A2-_B2/(_C2+_T)))</f>
        <v>0</v>
      </c>
      <c r="L117" s="103">
        <f t="shared" ref="L117:L148" si="23">_x1*_g1*P1s+_x2*_g2*P2s</f>
        <v>0</v>
      </c>
      <c r="M117" s="103">
        <f t="shared" ref="M117:M148" si="24">IF(I117=0,,(L117-$F$18)^2)</f>
        <v>0</v>
      </c>
    </row>
    <row r="118" spans="1:13" x14ac:dyDescent="0.2">
      <c r="A118" s="43"/>
      <c r="E118" s="128"/>
      <c r="F118" s="128"/>
      <c r="H118"/>
      <c r="I118" s="43"/>
      <c r="J118" s="113">
        <f t="shared" si="21"/>
        <v>0</v>
      </c>
      <c r="K118" s="113">
        <f t="shared" si="22"/>
        <v>0</v>
      </c>
      <c r="L118" s="103">
        <f t="shared" si="23"/>
        <v>0</v>
      </c>
      <c r="M118" s="103">
        <f t="shared" si="24"/>
        <v>0</v>
      </c>
    </row>
    <row r="119" spans="1:13" x14ac:dyDescent="0.2">
      <c r="A119" s="43"/>
      <c r="E119" s="128"/>
      <c r="F119" s="128"/>
      <c r="H119"/>
      <c r="I119" s="43"/>
      <c r="J119" s="113">
        <f t="shared" si="21"/>
        <v>0</v>
      </c>
      <c r="K119" s="113">
        <f t="shared" si="22"/>
        <v>0</v>
      </c>
      <c r="L119" s="103">
        <f t="shared" si="23"/>
        <v>0</v>
      </c>
      <c r="M119" s="103">
        <f t="shared" si="24"/>
        <v>0</v>
      </c>
    </row>
    <row r="120" spans="1:13" x14ac:dyDescent="0.2">
      <c r="A120" s="43"/>
      <c r="E120" s="128"/>
      <c r="F120" s="128"/>
      <c r="H120"/>
      <c r="I120" s="43"/>
      <c r="J120" s="113">
        <f t="shared" si="21"/>
        <v>0</v>
      </c>
      <c r="K120" s="113">
        <f t="shared" si="22"/>
        <v>0</v>
      </c>
      <c r="L120" s="103">
        <f t="shared" si="23"/>
        <v>0</v>
      </c>
      <c r="M120" s="103">
        <f t="shared" si="24"/>
        <v>0</v>
      </c>
    </row>
    <row r="121" spans="1:13" x14ac:dyDescent="0.2">
      <c r="A121" s="43"/>
      <c r="E121" s="128"/>
      <c r="F121" s="128"/>
      <c r="H121"/>
      <c r="I121" s="43"/>
      <c r="J121" s="113">
        <f t="shared" si="21"/>
        <v>0</v>
      </c>
      <c r="K121" s="113">
        <f t="shared" si="22"/>
        <v>0</v>
      </c>
      <c r="L121" s="103">
        <f t="shared" si="23"/>
        <v>0</v>
      </c>
      <c r="M121" s="103">
        <f t="shared" si="24"/>
        <v>0</v>
      </c>
    </row>
    <row r="122" spans="1:13" x14ac:dyDescent="0.2">
      <c r="A122" s="43"/>
      <c r="E122" s="128"/>
      <c r="F122" s="128"/>
      <c r="H122"/>
      <c r="I122" s="43"/>
      <c r="J122" s="113">
        <f t="shared" si="21"/>
        <v>0</v>
      </c>
      <c r="K122" s="113">
        <f t="shared" si="22"/>
        <v>0</v>
      </c>
      <c r="L122" s="103">
        <f t="shared" si="23"/>
        <v>0</v>
      </c>
      <c r="M122" s="103">
        <f t="shared" si="24"/>
        <v>0</v>
      </c>
    </row>
    <row r="123" spans="1:13" x14ac:dyDescent="0.2">
      <c r="A123" s="43"/>
      <c r="E123" s="128"/>
      <c r="F123" s="128"/>
      <c r="H123"/>
      <c r="I123" s="43"/>
      <c r="J123" s="113">
        <f t="shared" si="21"/>
        <v>0</v>
      </c>
      <c r="K123" s="113">
        <f t="shared" si="22"/>
        <v>0</v>
      </c>
      <c r="L123" s="103">
        <f t="shared" si="23"/>
        <v>0</v>
      </c>
      <c r="M123" s="103">
        <f t="shared" si="24"/>
        <v>0</v>
      </c>
    </row>
    <row r="124" spans="1:13" x14ac:dyDescent="0.2">
      <c r="A124" s="43"/>
      <c r="E124" s="128"/>
      <c r="F124" s="128"/>
      <c r="H124"/>
      <c r="I124" s="43"/>
      <c r="J124" s="113">
        <f t="shared" si="21"/>
        <v>0</v>
      </c>
      <c r="K124" s="113">
        <f t="shared" si="22"/>
        <v>0</v>
      </c>
      <c r="L124" s="103">
        <f t="shared" si="23"/>
        <v>0</v>
      </c>
      <c r="M124" s="103">
        <f t="shared" si="24"/>
        <v>0</v>
      </c>
    </row>
    <row r="125" spans="1:13" x14ac:dyDescent="0.2">
      <c r="A125" s="43"/>
      <c r="E125" s="128"/>
      <c r="F125" s="128"/>
      <c r="H125"/>
      <c r="I125" s="43"/>
      <c r="J125" s="113">
        <f t="shared" si="21"/>
        <v>0</v>
      </c>
      <c r="K125" s="113">
        <f t="shared" si="22"/>
        <v>0</v>
      </c>
      <c r="L125" s="103">
        <f t="shared" si="23"/>
        <v>0</v>
      </c>
      <c r="M125" s="103">
        <f t="shared" si="24"/>
        <v>0</v>
      </c>
    </row>
    <row r="126" spans="1:13" x14ac:dyDescent="0.2">
      <c r="A126" s="43"/>
      <c r="E126" s="128"/>
      <c r="F126" s="128"/>
      <c r="H126"/>
      <c r="I126" s="43"/>
      <c r="J126" s="113">
        <f t="shared" si="21"/>
        <v>0</v>
      </c>
      <c r="K126" s="113">
        <f t="shared" si="22"/>
        <v>0</v>
      </c>
      <c r="L126" s="103">
        <f t="shared" si="23"/>
        <v>0</v>
      </c>
      <c r="M126" s="103">
        <f t="shared" si="24"/>
        <v>0</v>
      </c>
    </row>
    <row r="127" spans="1:13" x14ac:dyDescent="0.2">
      <c r="A127" s="43"/>
      <c r="E127" s="128"/>
      <c r="F127" s="128"/>
      <c r="H127"/>
      <c r="I127" s="43"/>
      <c r="J127" s="113">
        <f t="shared" si="21"/>
        <v>0</v>
      </c>
      <c r="K127" s="113">
        <f t="shared" si="22"/>
        <v>0</v>
      </c>
      <c r="L127" s="103">
        <f t="shared" si="23"/>
        <v>0</v>
      </c>
      <c r="M127" s="103">
        <f t="shared" si="24"/>
        <v>0</v>
      </c>
    </row>
    <row r="128" spans="1:13" x14ac:dyDescent="0.2">
      <c r="A128" s="43"/>
      <c r="E128" s="128"/>
      <c r="F128" s="128"/>
      <c r="H128"/>
      <c r="I128" s="43"/>
      <c r="J128" s="113">
        <f t="shared" si="21"/>
        <v>0</v>
      </c>
      <c r="K128" s="113">
        <f t="shared" si="22"/>
        <v>0</v>
      </c>
      <c r="L128" s="103">
        <f t="shared" si="23"/>
        <v>0</v>
      </c>
      <c r="M128" s="103">
        <f t="shared" si="24"/>
        <v>0</v>
      </c>
    </row>
    <row r="129" spans="1:13" x14ac:dyDescent="0.2">
      <c r="A129" s="43"/>
      <c r="E129" s="128"/>
      <c r="F129" s="128"/>
      <c r="H129"/>
      <c r="I129" s="43"/>
      <c r="J129" s="113">
        <f t="shared" si="21"/>
        <v>0</v>
      </c>
      <c r="K129" s="113">
        <f t="shared" si="22"/>
        <v>0</v>
      </c>
      <c r="L129" s="103">
        <f t="shared" si="23"/>
        <v>0</v>
      </c>
      <c r="M129" s="103">
        <f t="shared" si="24"/>
        <v>0</v>
      </c>
    </row>
    <row r="130" spans="1:13" x14ac:dyDescent="0.2">
      <c r="A130" s="43"/>
      <c r="E130" s="128"/>
      <c r="F130" s="128"/>
      <c r="H130"/>
      <c r="I130" s="43"/>
      <c r="J130" s="113">
        <f t="shared" si="21"/>
        <v>0</v>
      </c>
      <c r="K130" s="113">
        <f t="shared" si="22"/>
        <v>0</v>
      </c>
      <c r="L130" s="103">
        <f t="shared" si="23"/>
        <v>0</v>
      </c>
      <c r="M130" s="103">
        <f t="shared" si="24"/>
        <v>0</v>
      </c>
    </row>
    <row r="131" spans="1:13" x14ac:dyDescent="0.2">
      <c r="A131" s="43"/>
      <c r="E131" s="128"/>
      <c r="F131" s="128"/>
      <c r="H131"/>
      <c r="I131" s="43"/>
      <c r="J131" s="113">
        <f t="shared" si="21"/>
        <v>0</v>
      </c>
      <c r="K131" s="113">
        <f t="shared" si="22"/>
        <v>0</v>
      </c>
      <c r="L131" s="103">
        <f t="shared" si="23"/>
        <v>0</v>
      </c>
      <c r="M131" s="103">
        <f t="shared" si="24"/>
        <v>0</v>
      </c>
    </row>
    <row r="132" spans="1:13" x14ac:dyDescent="0.2">
      <c r="A132" s="43"/>
      <c r="E132" s="128"/>
      <c r="F132" s="128"/>
      <c r="H132"/>
      <c r="I132" s="43"/>
      <c r="J132" s="113">
        <f t="shared" si="21"/>
        <v>0</v>
      </c>
      <c r="K132" s="113">
        <f t="shared" si="22"/>
        <v>0</v>
      </c>
      <c r="L132" s="103">
        <f t="shared" si="23"/>
        <v>0</v>
      </c>
      <c r="M132" s="103">
        <f t="shared" si="24"/>
        <v>0</v>
      </c>
    </row>
    <row r="133" spans="1:13" x14ac:dyDescent="0.2">
      <c r="A133" s="43"/>
      <c r="E133" s="128"/>
      <c r="F133" s="128"/>
      <c r="H133"/>
      <c r="I133" s="43"/>
      <c r="J133" s="113">
        <f t="shared" si="21"/>
        <v>0</v>
      </c>
      <c r="K133" s="113">
        <f t="shared" si="22"/>
        <v>0</v>
      </c>
      <c r="L133" s="103">
        <f t="shared" si="23"/>
        <v>0</v>
      </c>
      <c r="M133" s="103">
        <f t="shared" si="24"/>
        <v>0</v>
      </c>
    </row>
    <row r="134" spans="1:13" x14ac:dyDescent="0.2">
      <c r="A134" s="43"/>
      <c r="E134" s="128"/>
      <c r="F134" s="128"/>
      <c r="H134"/>
      <c r="I134" s="43"/>
      <c r="J134" s="113">
        <f t="shared" si="21"/>
        <v>0</v>
      </c>
      <c r="K134" s="113">
        <f t="shared" si="22"/>
        <v>0</v>
      </c>
      <c r="L134" s="103">
        <f t="shared" si="23"/>
        <v>0</v>
      </c>
      <c r="M134" s="103">
        <f t="shared" si="24"/>
        <v>0</v>
      </c>
    </row>
    <row r="135" spans="1:13" x14ac:dyDescent="0.2">
      <c r="A135" s="43"/>
      <c r="E135" s="128"/>
      <c r="F135" s="128"/>
      <c r="H135"/>
      <c r="I135" s="43"/>
      <c r="J135" s="113">
        <f t="shared" si="21"/>
        <v>0</v>
      </c>
      <c r="K135" s="113">
        <f t="shared" si="22"/>
        <v>0</v>
      </c>
      <c r="L135" s="103">
        <f t="shared" si="23"/>
        <v>0</v>
      </c>
      <c r="M135" s="103">
        <f t="shared" si="24"/>
        <v>0</v>
      </c>
    </row>
    <row r="136" spans="1:13" x14ac:dyDescent="0.2">
      <c r="A136" s="43"/>
      <c r="E136" s="128"/>
      <c r="F136" s="128"/>
      <c r="H136"/>
      <c r="I136" s="43"/>
      <c r="J136" s="113">
        <f t="shared" si="21"/>
        <v>0</v>
      </c>
      <c r="K136" s="113">
        <f t="shared" si="22"/>
        <v>0</v>
      </c>
      <c r="L136" s="103">
        <f t="shared" si="23"/>
        <v>0</v>
      </c>
      <c r="M136" s="103">
        <f t="shared" si="24"/>
        <v>0</v>
      </c>
    </row>
    <row r="137" spans="1:13" x14ac:dyDescent="0.2">
      <c r="A137" s="43"/>
      <c r="E137" s="128"/>
      <c r="F137" s="128"/>
      <c r="H137"/>
      <c r="I137" s="43"/>
      <c r="J137" s="113">
        <f t="shared" si="21"/>
        <v>0</v>
      </c>
      <c r="K137" s="113">
        <f t="shared" si="22"/>
        <v>0</v>
      </c>
      <c r="L137" s="103">
        <f t="shared" si="23"/>
        <v>0</v>
      </c>
      <c r="M137" s="103">
        <f t="shared" si="24"/>
        <v>0</v>
      </c>
    </row>
    <row r="138" spans="1:13" x14ac:dyDescent="0.2">
      <c r="A138" s="43"/>
      <c r="E138" s="128"/>
      <c r="F138" s="128"/>
      <c r="H138"/>
      <c r="I138" s="43"/>
      <c r="J138" s="113">
        <f t="shared" si="21"/>
        <v>0</v>
      </c>
      <c r="K138" s="113">
        <f t="shared" si="22"/>
        <v>0</v>
      </c>
      <c r="L138" s="103">
        <f t="shared" si="23"/>
        <v>0</v>
      </c>
      <c r="M138" s="103">
        <f t="shared" si="24"/>
        <v>0</v>
      </c>
    </row>
    <row r="139" spans="1:13" x14ac:dyDescent="0.2">
      <c r="A139" s="43"/>
      <c r="E139" s="128"/>
      <c r="F139" s="128"/>
      <c r="H139"/>
      <c r="I139" s="43"/>
      <c r="J139" s="113">
        <f t="shared" si="21"/>
        <v>0</v>
      </c>
      <c r="K139" s="113">
        <f t="shared" si="22"/>
        <v>0</v>
      </c>
      <c r="L139" s="103">
        <f t="shared" si="23"/>
        <v>0</v>
      </c>
      <c r="M139" s="103">
        <f t="shared" si="24"/>
        <v>0</v>
      </c>
    </row>
    <row r="140" spans="1:13" x14ac:dyDescent="0.2">
      <c r="A140" s="43"/>
      <c r="E140" s="128"/>
      <c r="F140" s="128"/>
      <c r="H140"/>
      <c r="I140" s="43"/>
      <c r="J140" s="113">
        <f t="shared" si="21"/>
        <v>0</v>
      </c>
      <c r="K140" s="113">
        <f t="shared" si="22"/>
        <v>0</v>
      </c>
      <c r="L140" s="103">
        <f t="shared" si="23"/>
        <v>0</v>
      </c>
      <c r="M140" s="103">
        <f t="shared" si="24"/>
        <v>0</v>
      </c>
    </row>
    <row r="141" spans="1:13" x14ac:dyDescent="0.2">
      <c r="A141" s="43"/>
      <c r="E141" s="128"/>
      <c r="F141" s="128"/>
      <c r="H141"/>
      <c r="I141" s="43"/>
      <c r="J141" s="113">
        <f t="shared" si="21"/>
        <v>0</v>
      </c>
      <c r="K141" s="113">
        <f t="shared" si="22"/>
        <v>0</v>
      </c>
      <c r="L141" s="103">
        <f t="shared" si="23"/>
        <v>0</v>
      </c>
      <c r="M141" s="103">
        <f t="shared" si="24"/>
        <v>0</v>
      </c>
    </row>
    <row r="142" spans="1:13" x14ac:dyDescent="0.2">
      <c r="A142" s="43"/>
      <c r="E142" s="128"/>
      <c r="F142" s="128"/>
      <c r="H142"/>
      <c r="I142" s="43"/>
      <c r="J142" s="113">
        <f t="shared" si="21"/>
        <v>0</v>
      </c>
      <c r="K142" s="113">
        <f t="shared" si="22"/>
        <v>0</v>
      </c>
      <c r="L142" s="103">
        <f t="shared" si="23"/>
        <v>0</v>
      </c>
      <c r="M142" s="103">
        <f t="shared" si="24"/>
        <v>0</v>
      </c>
    </row>
    <row r="143" spans="1:13" x14ac:dyDescent="0.2">
      <c r="A143" s="43"/>
      <c r="E143" s="128"/>
      <c r="F143" s="128"/>
      <c r="H143"/>
      <c r="I143" s="43"/>
      <c r="J143" s="113">
        <f t="shared" si="21"/>
        <v>0</v>
      </c>
      <c r="K143" s="113">
        <f t="shared" si="22"/>
        <v>0</v>
      </c>
      <c r="L143" s="103">
        <f t="shared" si="23"/>
        <v>0</v>
      </c>
      <c r="M143" s="103">
        <f t="shared" si="24"/>
        <v>0</v>
      </c>
    </row>
    <row r="144" spans="1:13" x14ac:dyDescent="0.2">
      <c r="A144" s="43"/>
      <c r="E144" s="128"/>
      <c r="F144" s="128"/>
      <c r="H144"/>
      <c r="I144" s="43"/>
      <c r="J144" s="113">
        <f t="shared" si="21"/>
        <v>0</v>
      </c>
      <c r="K144" s="113">
        <f t="shared" si="22"/>
        <v>0</v>
      </c>
      <c r="L144" s="103">
        <f t="shared" si="23"/>
        <v>0</v>
      </c>
      <c r="M144" s="103">
        <f t="shared" si="24"/>
        <v>0</v>
      </c>
    </row>
    <row r="145" spans="1:13" x14ac:dyDescent="0.2">
      <c r="A145" s="43"/>
      <c r="E145" s="128"/>
      <c r="F145" s="128"/>
      <c r="H145"/>
      <c r="I145" s="43"/>
      <c r="J145" s="113">
        <f t="shared" si="21"/>
        <v>0</v>
      </c>
      <c r="K145" s="113">
        <f t="shared" si="22"/>
        <v>0</v>
      </c>
      <c r="L145" s="103">
        <f t="shared" si="23"/>
        <v>0</v>
      </c>
      <c r="M145" s="103">
        <f t="shared" si="24"/>
        <v>0</v>
      </c>
    </row>
    <row r="146" spans="1:13" x14ac:dyDescent="0.2">
      <c r="A146" s="43"/>
      <c r="E146" s="128"/>
      <c r="F146" s="128"/>
      <c r="H146"/>
      <c r="I146" s="43"/>
      <c r="J146" s="113">
        <f t="shared" si="21"/>
        <v>0</v>
      </c>
      <c r="K146" s="113">
        <f t="shared" si="22"/>
        <v>0</v>
      </c>
      <c r="L146" s="103">
        <f t="shared" si="23"/>
        <v>0</v>
      </c>
      <c r="M146" s="103">
        <f t="shared" si="24"/>
        <v>0</v>
      </c>
    </row>
    <row r="147" spans="1:13" x14ac:dyDescent="0.2">
      <c r="A147" s="43"/>
      <c r="E147" s="128"/>
      <c r="F147" s="128"/>
      <c r="H147"/>
      <c r="I147" s="43"/>
      <c r="J147" s="113">
        <f t="shared" si="21"/>
        <v>0</v>
      </c>
      <c r="K147" s="113">
        <f t="shared" si="22"/>
        <v>0</v>
      </c>
      <c r="L147" s="103">
        <f t="shared" si="23"/>
        <v>0</v>
      </c>
      <c r="M147" s="103">
        <f t="shared" si="24"/>
        <v>0</v>
      </c>
    </row>
    <row r="148" spans="1:13" x14ac:dyDescent="0.2">
      <c r="A148" s="43"/>
      <c r="E148" s="128"/>
      <c r="F148" s="128"/>
      <c r="H148"/>
      <c r="I148" s="43"/>
      <c r="J148" s="113">
        <f t="shared" si="21"/>
        <v>0</v>
      </c>
      <c r="K148" s="113">
        <f t="shared" si="22"/>
        <v>0</v>
      </c>
      <c r="L148" s="103">
        <f t="shared" si="23"/>
        <v>0</v>
      </c>
      <c r="M148" s="103">
        <f t="shared" si="24"/>
        <v>0</v>
      </c>
    </row>
    <row r="149" spans="1:13" x14ac:dyDescent="0.2">
      <c r="A149" s="43"/>
      <c r="E149" s="128"/>
      <c r="F149" s="128"/>
      <c r="H149"/>
      <c r="I149" s="43"/>
      <c r="J149" s="113">
        <f t="shared" ref="J149:J180" si="25">IF(I149=0,,10^(_A1-_B1/(_C1+_T)))</f>
        <v>0</v>
      </c>
      <c r="K149" s="113">
        <f t="shared" ref="K149:K180" si="26">IF(I149=0,,10^(_A2-_B2/(_C2+_T)))</f>
        <v>0</v>
      </c>
      <c r="L149" s="103">
        <f t="shared" ref="L149:L180" si="27">_x1*_g1*P1s+_x2*_g2*P2s</f>
        <v>0</v>
      </c>
      <c r="M149" s="103">
        <f t="shared" ref="M149:M180" si="28">IF(I149=0,,(L149-$F$18)^2)</f>
        <v>0</v>
      </c>
    </row>
    <row r="150" spans="1:13" x14ac:dyDescent="0.2">
      <c r="A150" s="43"/>
      <c r="E150" s="128"/>
      <c r="F150" s="128"/>
      <c r="H150"/>
      <c r="I150" s="43"/>
      <c r="J150" s="113">
        <f t="shared" si="25"/>
        <v>0</v>
      </c>
      <c r="K150" s="113">
        <f t="shared" si="26"/>
        <v>0</v>
      </c>
      <c r="L150" s="103">
        <f t="shared" si="27"/>
        <v>0</v>
      </c>
      <c r="M150" s="103">
        <f t="shared" si="28"/>
        <v>0</v>
      </c>
    </row>
    <row r="151" spans="1:13" x14ac:dyDescent="0.2">
      <c r="A151" s="43"/>
      <c r="E151" s="128"/>
      <c r="F151" s="128"/>
      <c r="H151"/>
      <c r="I151" s="43"/>
      <c r="J151" s="113">
        <f t="shared" si="25"/>
        <v>0</v>
      </c>
      <c r="K151" s="113">
        <f t="shared" si="26"/>
        <v>0</v>
      </c>
      <c r="L151" s="103">
        <f t="shared" si="27"/>
        <v>0</v>
      </c>
      <c r="M151" s="103">
        <f t="shared" si="28"/>
        <v>0</v>
      </c>
    </row>
    <row r="152" spans="1:13" x14ac:dyDescent="0.2">
      <c r="A152" s="43"/>
      <c r="E152" s="128"/>
      <c r="F152" s="128"/>
      <c r="H152"/>
      <c r="I152" s="43"/>
      <c r="J152" s="113">
        <f t="shared" si="25"/>
        <v>0</v>
      </c>
      <c r="K152" s="113">
        <f t="shared" si="26"/>
        <v>0</v>
      </c>
      <c r="L152" s="103">
        <f t="shared" si="27"/>
        <v>0</v>
      </c>
      <c r="M152" s="103">
        <f t="shared" si="28"/>
        <v>0</v>
      </c>
    </row>
    <row r="153" spans="1:13" x14ac:dyDescent="0.2">
      <c r="A153" s="43"/>
      <c r="E153" s="128"/>
      <c r="F153" s="128"/>
      <c r="H153"/>
      <c r="I153" s="43"/>
      <c r="J153" s="113">
        <f t="shared" si="25"/>
        <v>0</v>
      </c>
      <c r="K153" s="113">
        <f t="shared" si="26"/>
        <v>0</v>
      </c>
      <c r="L153" s="103">
        <f t="shared" si="27"/>
        <v>0</v>
      </c>
      <c r="M153" s="103">
        <f t="shared" si="28"/>
        <v>0</v>
      </c>
    </row>
    <row r="154" spans="1:13" x14ac:dyDescent="0.2">
      <c r="A154" s="43"/>
      <c r="E154" s="128"/>
      <c r="F154" s="128"/>
      <c r="H154"/>
      <c r="I154" s="43"/>
      <c r="J154" s="113">
        <f t="shared" si="25"/>
        <v>0</v>
      </c>
      <c r="K154" s="113">
        <f t="shared" si="26"/>
        <v>0</v>
      </c>
      <c r="L154" s="103">
        <f t="shared" si="27"/>
        <v>0</v>
      </c>
      <c r="M154" s="103">
        <f t="shared" si="28"/>
        <v>0</v>
      </c>
    </row>
    <row r="155" spans="1:13" x14ac:dyDescent="0.2">
      <c r="A155" s="43"/>
      <c r="E155" s="128"/>
      <c r="F155" s="128"/>
      <c r="H155"/>
      <c r="I155" s="43"/>
      <c r="J155" s="113">
        <f t="shared" si="25"/>
        <v>0</v>
      </c>
      <c r="K155" s="113">
        <f t="shared" si="26"/>
        <v>0</v>
      </c>
      <c r="L155" s="103">
        <f t="shared" si="27"/>
        <v>0</v>
      </c>
      <c r="M155" s="103">
        <f t="shared" si="28"/>
        <v>0</v>
      </c>
    </row>
    <row r="156" spans="1:13" x14ac:dyDescent="0.2">
      <c r="A156" s="43"/>
      <c r="E156" s="128"/>
      <c r="F156" s="128"/>
      <c r="H156"/>
      <c r="I156" s="43"/>
      <c r="J156" s="113">
        <f t="shared" si="25"/>
        <v>0</v>
      </c>
      <c r="K156" s="113">
        <f t="shared" si="26"/>
        <v>0</v>
      </c>
      <c r="L156" s="103">
        <f t="shared" si="27"/>
        <v>0</v>
      </c>
      <c r="M156" s="103">
        <f t="shared" si="28"/>
        <v>0</v>
      </c>
    </row>
    <row r="157" spans="1:13" x14ac:dyDescent="0.2">
      <c r="A157" s="43"/>
      <c r="E157" s="128"/>
      <c r="F157" s="128"/>
      <c r="H157"/>
      <c r="I157" s="43"/>
      <c r="J157" s="113">
        <f t="shared" si="25"/>
        <v>0</v>
      </c>
      <c r="K157" s="113">
        <f t="shared" si="26"/>
        <v>0</v>
      </c>
      <c r="L157" s="103">
        <f t="shared" si="27"/>
        <v>0</v>
      </c>
      <c r="M157" s="103">
        <f t="shared" si="28"/>
        <v>0</v>
      </c>
    </row>
    <row r="158" spans="1:13" x14ac:dyDescent="0.2">
      <c r="A158" s="43"/>
      <c r="E158" s="128"/>
      <c r="F158" s="128"/>
      <c r="H158"/>
      <c r="I158" s="43"/>
      <c r="J158" s="113">
        <f t="shared" si="25"/>
        <v>0</v>
      </c>
      <c r="K158" s="113">
        <f t="shared" si="26"/>
        <v>0</v>
      </c>
      <c r="L158" s="103">
        <f t="shared" si="27"/>
        <v>0</v>
      </c>
      <c r="M158" s="103">
        <f t="shared" si="28"/>
        <v>0</v>
      </c>
    </row>
    <row r="159" spans="1:13" x14ac:dyDescent="0.2">
      <c r="A159" s="43"/>
      <c r="E159" s="128"/>
      <c r="F159" s="128"/>
      <c r="H159"/>
      <c r="I159" s="43"/>
      <c r="J159" s="113">
        <f t="shared" si="25"/>
        <v>0</v>
      </c>
      <c r="K159" s="113">
        <f t="shared" si="26"/>
        <v>0</v>
      </c>
      <c r="L159" s="103">
        <f t="shared" si="27"/>
        <v>0</v>
      </c>
      <c r="M159" s="103">
        <f t="shared" si="28"/>
        <v>0</v>
      </c>
    </row>
    <row r="160" spans="1:13" x14ac:dyDescent="0.2">
      <c r="A160" s="43"/>
      <c r="E160" s="128"/>
      <c r="F160" s="128"/>
      <c r="H160"/>
      <c r="I160" s="43"/>
      <c r="J160" s="113">
        <f t="shared" si="25"/>
        <v>0</v>
      </c>
      <c r="K160" s="113">
        <f t="shared" si="26"/>
        <v>0</v>
      </c>
      <c r="L160" s="103">
        <f t="shared" si="27"/>
        <v>0</v>
      </c>
      <c r="M160" s="103">
        <f t="shared" si="28"/>
        <v>0</v>
      </c>
    </row>
    <row r="161" spans="1:13" x14ac:dyDescent="0.2">
      <c r="A161" s="43"/>
      <c r="E161" s="128"/>
      <c r="F161" s="128"/>
      <c r="H161"/>
      <c r="I161" s="43"/>
      <c r="J161" s="113">
        <f t="shared" si="25"/>
        <v>0</v>
      </c>
      <c r="K161" s="113">
        <f t="shared" si="26"/>
        <v>0</v>
      </c>
      <c r="L161" s="103">
        <f t="shared" si="27"/>
        <v>0</v>
      </c>
      <c r="M161" s="103">
        <f t="shared" si="28"/>
        <v>0</v>
      </c>
    </row>
    <row r="162" spans="1:13" x14ac:dyDescent="0.2">
      <c r="A162" s="43"/>
      <c r="E162" s="128"/>
      <c r="F162" s="128"/>
      <c r="H162"/>
      <c r="I162" s="43"/>
      <c r="J162" s="113">
        <f t="shared" si="25"/>
        <v>0</v>
      </c>
      <c r="K162" s="113">
        <f t="shared" si="26"/>
        <v>0</v>
      </c>
      <c r="L162" s="103">
        <f t="shared" si="27"/>
        <v>0</v>
      </c>
      <c r="M162" s="103">
        <f t="shared" si="28"/>
        <v>0</v>
      </c>
    </row>
    <row r="163" spans="1:13" x14ac:dyDescent="0.2">
      <c r="A163" s="43"/>
      <c r="E163" s="128"/>
      <c r="F163" s="128"/>
      <c r="H163"/>
      <c r="I163" s="43"/>
      <c r="J163" s="113">
        <f t="shared" si="25"/>
        <v>0</v>
      </c>
      <c r="K163" s="113">
        <f t="shared" si="26"/>
        <v>0</v>
      </c>
      <c r="L163" s="103">
        <f t="shared" si="27"/>
        <v>0</v>
      </c>
      <c r="M163" s="103">
        <f t="shared" si="28"/>
        <v>0</v>
      </c>
    </row>
    <row r="164" spans="1:13" x14ac:dyDescent="0.2">
      <c r="A164" s="43"/>
      <c r="E164" s="128"/>
      <c r="F164" s="128"/>
      <c r="H164"/>
      <c r="I164" s="43"/>
      <c r="J164" s="113">
        <f t="shared" si="25"/>
        <v>0</v>
      </c>
      <c r="K164" s="113">
        <f t="shared" si="26"/>
        <v>0</v>
      </c>
      <c r="L164" s="103">
        <f t="shared" si="27"/>
        <v>0</v>
      </c>
      <c r="M164" s="103">
        <f t="shared" si="28"/>
        <v>0</v>
      </c>
    </row>
    <row r="165" spans="1:13" x14ac:dyDescent="0.2">
      <c r="A165" s="43"/>
      <c r="E165" s="128"/>
      <c r="F165" s="128"/>
      <c r="H165"/>
      <c r="I165" s="43"/>
      <c r="J165" s="113">
        <f t="shared" si="25"/>
        <v>0</v>
      </c>
      <c r="K165" s="113">
        <f t="shared" si="26"/>
        <v>0</v>
      </c>
      <c r="L165" s="103">
        <f t="shared" si="27"/>
        <v>0</v>
      </c>
      <c r="M165" s="103">
        <f t="shared" si="28"/>
        <v>0</v>
      </c>
    </row>
    <row r="166" spans="1:13" x14ac:dyDescent="0.2">
      <c r="A166" s="43"/>
      <c r="E166" s="128"/>
      <c r="F166" s="128"/>
      <c r="H166"/>
      <c r="I166" s="43"/>
      <c r="J166" s="113">
        <f t="shared" si="25"/>
        <v>0</v>
      </c>
      <c r="K166" s="113">
        <f t="shared" si="26"/>
        <v>0</v>
      </c>
      <c r="L166" s="103">
        <f t="shared" si="27"/>
        <v>0</v>
      </c>
      <c r="M166" s="103">
        <f t="shared" si="28"/>
        <v>0</v>
      </c>
    </row>
    <row r="167" spans="1:13" x14ac:dyDescent="0.2">
      <c r="A167" s="43"/>
      <c r="E167" s="128"/>
      <c r="F167" s="128"/>
      <c r="H167"/>
      <c r="I167" s="43"/>
      <c r="J167" s="113">
        <f t="shared" si="25"/>
        <v>0</v>
      </c>
      <c r="K167" s="113">
        <f t="shared" si="26"/>
        <v>0</v>
      </c>
      <c r="L167" s="103">
        <f t="shared" si="27"/>
        <v>0</v>
      </c>
      <c r="M167" s="103">
        <f t="shared" si="28"/>
        <v>0</v>
      </c>
    </row>
    <row r="168" spans="1:13" x14ac:dyDescent="0.2">
      <c r="A168" s="43"/>
      <c r="E168" s="128"/>
      <c r="F168" s="128"/>
      <c r="H168"/>
      <c r="I168" s="43"/>
      <c r="J168" s="113">
        <f t="shared" si="25"/>
        <v>0</v>
      </c>
      <c r="K168" s="113">
        <f t="shared" si="26"/>
        <v>0</v>
      </c>
      <c r="L168" s="103">
        <f t="shared" si="27"/>
        <v>0</v>
      </c>
      <c r="M168" s="103">
        <f t="shared" si="28"/>
        <v>0</v>
      </c>
    </row>
    <row r="169" spans="1:13" x14ac:dyDescent="0.2">
      <c r="A169" s="43"/>
      <c r="E169" s="128"/>
      <c r="F169" s="128"/>
      <c r="H169"/>
      <c r="I169" s="43"/>
      <c r="J169" s="113">
        <f t="shared" si="25"/>
        <v>0</v>
      </c>
      <c r="K169" s="113">
        <f t="shared" si="26"/>
        <v>0</v>
      </c>
      <c r="L169" s="103">
        <f t="shared" si="27"/>
        <v>0</v>
      </c>
      <c r="M169" s="103">
        <f t="shared" si="28"/>
        <v>0</v>
      </c>
    </row>
    <row r="170" spans="1:13" x14ac:dyDescent="0.2">
      <c r="A170" s="43"/>
      <c r="E170" s="128"/>
      <c r="F170" s="128"/>
      <c r="H170"/>
      <c r="I170" s="43"/>
      <c r="J170" s="113">
        <f t="shared" si="25"/>
        <v>0</v>
      </c>
      <c r="K170" s="113">
        <f t="shared" si="26"/>
        <v>0</v>
      </c>
      <c r="L170" s="103">
        <f t="shared" si="27"/>
        <v>0</v>
      </c>
      <c r="M170" s="103">
        <f t="shared" si="28"/>
        <v>0</v>
      </c>
    </row>
    <row r="171" spans="1:13" x14ac:dyDescent="0.2">
      <c r="A171" s="43"/>
      <c r="E171" s="128"/>
      <c r="F171" s="128"/>
      <c r="H171"/>
      <c r="I171" s="43"/>
      <c r="J171" s="113">
        <f t="shared" si="25"/>
        <v>0</v>
      </c>
      <c r="K171" s="113">
        <f t="shared" si="26"/>
        <v>0</v>
      </c>
      <c r="L171" s="103">
        <f t="shared" si="27"/>
        <v>0</v>
      </c>
      <c r="M171" s="103">
        <f t="shared" si="28"/>
        <v>0</v>
      </c>
    </row>
    <row r="172" spans="1:13" x14ac:dyDescent="0.2">
      <c r="A172" s="43"/>
      <c r="E172" s="128"/>
      <c r="F172" s="128"/>
      <c r="H172"/>
      <c r="I172" s="43"/>
      <c r="J172" s="113">
        <f t="shared" si="25"/>
        <v>0</v>
      </c>
      <c r="K172" s="113">
        <f t="shared" si="26"/>
        <v>0</v>
      </c>
      <c r="L172" s="103">
        <f t="shared" si="27"/>
        <v>0</v>
      </c>
      <c r="M172" s="103">
        <f t="shared" si="28"/>
        <v>0</v>
      </c>
    </row>
    <row r="173" spans="1:13" x14ac:dyDescent="0.2">
      <c r="A173" s="43"/>
      <c r="E173" s="128"/>
      <c r="F173" s="128"/>
      <c r="H173"/>
      <c r="I173" s="43"/>
      <c r="J173" s="113">
        <f t="shared" si="25"/>
        <v>0</v>
      </c>
      <c r="K173" s="113">
        <f t="shared" si="26"/>
        <v>0</v>
      </c>
      <c r="L173" s="103">
        <f t="shared" si="27"/>
        <v>0</v>
      </c>
      <c r="M173" s="103">
        <f t="shared" si="28"/>
        <v>0</v>
      </c>
    </row>
    <row r="174" spans="1:13" x14ac:dyDescent="0.2">
      <c r="A174" s="43"/>
      <c r="E174" s="128"/>
      <c r="F174" s="128"/>
      <c r="H174"/>
      <c r="I174" s="43"/>
      <c r="J174" s="113">
        <f t="shared" si="25"/>
        <v>0</v>
      </c>
      <c r="K174" s="113">
        <f t="shared" si="26"/>
        <v>0</v>
      </c>
      <c r="L174" s="103">
        <f t="shared" si="27"/>
        <v>0</v>
      </c>
      <c r="M174" s="103">
        <f t="shared" si="28"/>
        <v>0</v>
      </c>
    </row>
    <row r="175" spans="1:13" x14ac:dyDescent="0.2">
      <c r="A175" s="43"/>
      <c r="E175" s="128"/>
      <c r="F175" s="128"/>
      <c r="H175"/>
      <c r="I175" s="43"/>
      <c r="J175" s="113">
        <f t="shared" si="25"/>
        <v>0</v>
      </c>
      <c r="K175" s="113">
        <f t="shared" si="26"/>
        <v>0</v>
      </c>
      <c r="L175" s="103">
        <f t="shared" si="27"/>
        <v>0</v>
      </c>
      <c r="M175" s="103">
        <f t="shared" si="28"/>
        <v>0</v>
      </c>
    </row>
    <row r="176" spans="1:13" x14ac:dyDescent="0.2">
      <c r="A176" s="43"/>
      <c r="E176" s="128"/>
      <c r="F176" s="128"/>
      <c r="H176"/>
      <c r="I176" s="43"/>
      <c r="J176" s="113">
        <f t="shared" si="25"/>
        <v>0</v>
      </c>
      <c r="K176" s="113">
        <f t="shared" si="26"/>
        <v>0</v>
      </c>
      <c r="L176" s="103">
        <f t="shared" si="27"/>
        <v>0</v>
      </c>
      <c r="M176" s="103">
        <f t="shared" si="28"/>
        <v>0</v>
      </c>
    </row>
    <row r="177" spans="1:13" x14ac:dyDescent="0.2">
      <c r="A177" s="43"/>
      <c r="E177" s="128"/>
      <c r="F177" s="128"/>
      <c r="H177"/>
      <c r="I177" s="43"/>
      <c r="J177" s="113">
        <f t="shared" si="25"/>
        <v>0</v>
      </c>
      <c r="K177" s="113">
        <f t="shared" si="26"/>
        <v>0</v>
      </c>
      <c r="L177" s="103">
        <f t="shared" si="27"/>
        <v>0</v>
      </c>
      <c r="M177" s="103">
        <f t="shared" si="28"/>
        <v>0</v>
      </c>
    </row>
    <row r="178" spans="1:13" x14ac:dyDescent="0.2">
      <c r="A178" s="43"/>
      <c r="E178" s="128"/>
      <c r="F178" s="128"/>
      <c r="H178"/>
      <c r="I178" s="43"/>
      <c r="J178" s="113">
        <f t="shared" si="25"/>
        <v>0</v>
      </c>
      <c r="K178" s="113">
        <f t="shared" si="26"/>
        <v>0</v>
      </c>
      <c r="L178" s="103">
        <f t="shared" si="27"/>
        <v>0</v>
      </c>
      <c r="M178" s="103">
        <f t="shared" si="28"/>
        <v>0</v>
      </c>
    </row>
    <row r="179" spans="1:13" x14ac:dyDescent="0.2">
      <c r="A179" s="43"/>
      <c r="E179" s="128"/>
      <c r="F179" s="128"/>
      <c r="H179"/>
      <c r="I179" s="43"/>
      <c r="J179" s="113">
        <f t="shared" si="25"/>
        <v>0</v>
      </c>
      <c r="K179" s="113">
        <f t="shared" si="26"/>
        <v>0</v>
      </c>
      <c r="L179" s="103">
        <f t="shared" si="27"/>
        <v>0</v>
      </c>
      <c r="M179" s="103">
        <f t="shared" si="28"/>
        <v>0</v>
      </c>
    </row>
    <row r="180" spans="1:13" x14ac:dyDescent="0.2">
      <c r="A180" s="43"/>
      <c r="E180" s="128"/>
      <c r="F180" s="128"/>
      <c r="H180"/>
      <c r="I180" s="43"/>
      <c r="J180" s="113">
        <f t="shared" si="25"/>
        <v>0</v>
      </c>
      <c r="K180" s="113">
        <f t="shared" si="26"/>
        <v>0</v>
      </c>
      <c r="L180" s="103">
        <f t="shared" si="27"/>
        <v>0</v>
      </c>
      <c r="M180" s="103">
        <f t="shared" si="28"/>
        <v>0</v>
      </c>
    </row>
    <row r="181" spans="1:13" x14ac:dyDescent="0.2">
      <c r="A181" s="43"/>
      <c r="E181" s="128"/>
      <c r="F181" s="128"/>
      <c r="H181"/>
      <c r="I181" s="43"/>
      <c r="J181" s="113">
        <f t="shared" ref="J181:J212" si="29">IF(I181=0,,10^(_A1-_B1/(_C1+_T)))</f>
        <v>0</v>
      </c>
      <c r="K181" s="113">
        <f t="shared" ref="K181:K212" si="30">IF(I181=0,,10^(_A2-_B2/(_C2+_T)))</f>
        <v>0</v>
      </c>
      <c r="L181" s="103">
        <f t="shared" ref="L181:L212" si="31">_x1*_g1*P1s+_x2*_g2*P2s</f>
        <v>0</v>
      </c>
      <c r="M181" s="103">
        <f t="shared" ref="M181:M212" si="32">IF(I181=0,,(L181-$F$18)^2)</f>
        <v>0</v>
      </c>
    </row>
    <row r="182" spans="1:13" x14ac:dyDescent="0.2">
      <c r="A182" s="43"/>
      <c r="E182" s="128"/>
      <c r="F182" s="128"/>
      <c r="H182"/>
      <c r="I182" s="43"/>
      <c r="J182" s="113">
        <f t="shared" si="29"/>
        <v>0</v>
      </c>
      <c r="K182" s="113">
        <f t="shared" si="30"/>
        <v>0</v>
      </c>
      <c r="L182" s="103">
        <f t="shared" si="31"/>
        <v>0</v>
      </c>
      <c r="M182" s="103">
        <f t="shared" si="32"/>
        <v>0</v>
      </c>
    </row>
    <row r="183" spans="1:13" x14ac:dyDescent="0.2">
      <c r="A183" s="43"/>
      <c r="E183" s="128"/>
      <c r="F183" s="128"/>
      <c r="H183"/>
      <c r="I183" s="43"/>
      <c r="J183" s="113">
        <f t="shared" si="29"/>
        <v>0</v>
      </c>
      <c r="K183" s="113">
        <f t="shared" si="30"/>
        <v>0</v>
      </c>
      <c r="L183" s="103">
        <f t="shared" si="31"/>
        <v>0</v>
      </c>
      <c r="M183" s="103">
        <f t="shared" si="32"/>
        <v>0</v>
      </c>
    </row>
    <row r="184" spans="1:13" x14ac:dyDescent="0.2">
      <c r="A184" s="43"/>
      <c r="E184" s="128"/>
      <c r="F184" s="128"/>
      <c r="H184"/>
      <c r="I184" s="43"/>
      <c r="J184" s="113">
        <f t="shared" si="29"/>
        <v>0</v>
      </c>
      <c r="K184" s="113">
        <f t="shared" si="30"/>
        <v>0</v>
      </c>
      <c r="L184" s="103">
        <f t="shared" si="31"/>
        <v>0</v>
      </c>
      <c r="M184" s="103">
        <f t="shared" si="32"/>
        <v>0</v>
      </c>
    </row>
    <row r="185" spans="1:13" x14ac:dyDescent="0.2">
      <c r="A185" s="43"/>
      <c r="E185" s="128"/>
      <c r="F185" s="128"/>
      <c r="H185"/>
      <c r="I185" s="43"/>
      <c r="J185" s="113">
        <f t="shared" si="29"/>
        <v>0</v>
      </c>
      <c r="K185" s="113">
        <f t="shared" si="30"/>
        <v>0</v>
      </c>
      <c r="L185" s="103">
        <f t="shared" si="31"/>
        <v>0</v>
      </c>
      <c r="M185" s="103">
        <f t="shared" si="32"/>
        <v>0</v>
      </c>
    </row>
    <row r="186" spans="1:13" x14ac:dyDescent="0.2">
      <c r="A186" s="43"/>
      <c r="E186" s="128"/>
      <c r="F186" s="128"/>
      <c r="H186"/>
      <c r="I186" s="43"/>
      <c r="J186" s="113">
        <f t="shared" si="29"/>
        <v>0</v>
      </c>
      <c r="K186" s="113">
        <f t="shared" si="30"/>
        <v>0</v>
      </c>
      <c r="L186" s="103">
        <f t="shared" si="31"/>
        <v>0</v>
      </c>
      <c r="M186" s="103">
        <f t="shared" si="32"/>
        <v>0</v>
      </c>
    </row>
    <row r="187" spans="1:13" x14ac:dyDescent="0.2">
      <c r="A187" s="43"/>
      <c r="E187" s="128"/>
      <c r="F187" s="128"/>
      <c r="H187"/>
      <c r="I187" s="43"/>
      <c r="J187" s="113">
        <f t="shared" si="29"/>
        <v>0</v>
      </c>
      <c r="K187" s="113">
        <f t="shared" si="30"/>
        <v>0</v>
      </c>
      <c r="L187" s="103">
        <f t="shared" si="31"/>
        <v>0</v>
      </c>
      <c r="M187" s="103">
        <f t="shared" si="32"/>
        <v>0</v>
      </c>
    </row>
    <row r="188" spans="1:13" x14ac:dyDescent="0.2">
      <c r="A188" s="43"/>
      <c r="E188" s="128"/>
      <c r="F188" s="128"/>
      <c r="H188"/>
      <c r="I188" s="43"/>
      <c r="J188" s="113">
        <f t="shared" si="29"/>
        <v>0</v>
      </c>
      <c r="K188" s="113">
        <f t="shared" si="30"/>
        <v>0</v>
      </c>
      <c r="L188" s="103">
        <f t="shared" si="31"/>
        <v>0</v>
      </c>
      <c r="M188" s="103">
        <f t="shared" si="32"/>
        <v>0</v>
      </c>
    </row>
    <row r="189" spans="1:13" x14ac:dyDescent="0.2">
      <c r="A189" s="43"/>
      <c r="E189" s="128"/>
      <c r="F189" s="128"/>
      <c r="H189"/>
      <c r="I189" s="43"/>
      <c r="J189" s="113">
        <f t="shared" si="29"/>
        <v>0</v>
      </c>
      <c r="K189" s="113">
        <f t="shared" si="30"/>
        <v>0</v>
      </c>
      <c r="L189" s="103">
        <f t="shared" si="31"/>
        <v>0</v>
      </c>
      <c r="M189" s="103">
        <f t="shared" si="32"/>
        <v>0</v>
      </c>
    </row>
    <row r="190" spans="1:13" x14ac:dyDescent="0.2">
      <c r="A190" s="43"/>
      <c r="E190" s="128"/>
      <c r="F190" s="128"/>
      <c r="H190"/>
      <c r="I190" s="43"/>
      <c r="J190" s="113">
        <f t="shared" si="29"/>
        <v>0</v>
      </c>
      <c r="K190" s="113">
        <f t="shared" si="30"/>
        <v>0</v>
      </c>
      <c r="L190" s="103">
        <f t="shared" si="31"/>
        <v>0</v>
      </c>
      <c r="M190" s="103">
        <f t="shared" si="32"/>
        <v>0</v>
      </c>
    </row>
    <row r="191" spans="1:13" x14ac:dyDescent="0.2">
      <c r="A191" s="43"/>
      <c r="E191" s="128"/>
      <c r="F191" s="128"/>
      <c r="H191"/>
      <c r="I191" s="43"/>
      <c r="J191" s="113">
        <f t="shared" si="29"/>
        <v>0</v>
      </c>
      <c r="K191" s="113">
        <f t="shared" si="30"/>
        <v>0</v>
      </c>
      <c r="L191" s="103">
        <f t="shared" si="31"/>
        <v>0</v>
      </c>
      <c r="M191" s="103">
        <f t="shared" si="32"/>
        <v>0</v>
      </c>
    </row>
    <row r="192" spans="1:13" x14ac:dyDescent="0.2">
      <c r="A192" s="43"/>
      <c r="E192" s="128"/>
      <c r="F192" s="128"/>
      <c r="H192"/>
      <c r="I192" s="43"/>
      <c r="J192" s="113">
        <f t="shared" si="29"/>
        <v>0</v>
      </c>
      <c r="K192" s="113">
        <f t="shared" si="30"/>
        <v>0</v>
      </c>
      <c r="L192" s="103">
        <f t="shared" si="31"/>
        <v>0</v>
      </c>
      <c r="M192" s="103">
        <f t="shared" si="32"/>
        <v>0</v>
      </c>
    </row>
    <row r="193" spans="1:13" x14ac:dyDescent="0.2">
      <c r="A193" s="43"/>
      <c r="E193" s="128"/>
      <c r="F193" s="128"/>
      <c r="H193"/>
      <c r="I193" s="43"/>
      <c r="J193" s="113">
        <f t="shared" si="29"/>
        <v>0</v>
      </c>
      <c r="K193" s="113">
        <f t="shared" si="30"/>
        <v>0</v>
      </c>
      <c r="L193" s="103">
        <f t="shared" si="31"/>
        <v>0</v>
      </c>
      <c r="M193" s="103">
        <f t="shared" si="32"/>
        <v>0</v>
      </c>
    </row>
    <row r="194" spans="1:13" x14ac:dyDescent="0.2">
      <c r="A194" s="43"/>
      <c r="E194" s="128"/>
      <c r="F194" s="128"/>
      <c r="H194"/>
      <c r="I194" s="43"/>
      <c r="J194" s="113">
        <f t="shared" si="29"/>
        <v>0</v>
      </c>
      <c r="K194" s="113">
        <f t="shared" si="30"/>
        <v>0</v>
      </c>
      <c r="L194" s="103">
        <f t="shared" si="31"/>
        <v>0</v>
      </c>
      <c r="M194" s="103">
        <f t="shared" si="32"/>
        <v>0</v>
      </c>
    </row>
    <row r="195" spans="1:13" x14ac:dyDescent="0.2">
      <c r="A195" s="43"/>
      <c r="E195" s="128"/>
      <c r="F195" s="128"/>
      <c r="H195"/>
      <c r="I195" s="43"/>
      <c r="J195" s="113">
        <f t="shared" si="29"/>
        <v>0</v>
      </c>
      <c r="K195" s="113">
        <f t="shared" si="30"/>
        <v>0</v>
      </c>
      <c r="L195" s="103">
        <f t="shared" si="31"/>
        <v>0</v>
      </c>
      <c r="M195" s="103">
        <f t="shared" si="32"/>
        <v>0</v>
      </c>
    </row>
    <row r="196" spans="1:13" x14ac:dyDescent="0.2">
      <c r="A196" s="43"/>
      <c r="E196" s="128"/>
      <c r="F196" s="128"/>
      <c r="H196"/>
      <c r="I196" s="43"/>
      <c r="J196" s="113">
        <f t="shared" si="29"/>
        <v>0</v>
      </c>
      <c r="K196" s="113">
        <f t="shared" si="30"/>
        <v>0</v>
      </c>
      <c r="L196" s="103">
        <f t="shared" si="31"/>
        <v>0</v>
      </c>
      <c r="M196" s="103">
        <f t="shared" si="32"/>
        <v>0</v>
      </c>
    </row>
    <row r="197" spans="1:13" x14ac:dyDescent="0.2">
      <c r="A197" s="43"/>
      <c r="E197" s="128"/>
      <c r="F197" s="128"/>
      <c r="H197"/>
      <c r="I197" s="43"/>
      <c r="J197" s="113">
        <f t="shared" si="29"/>
        <v>0</v>
      </c>
      <c r="K197" s="113">
        <f t="shared" si="30"/>
        <v>0</v>
      </c>
      <c r="L197" s="103">
        <f t="shared" si="31"/>
        <v>0</v>
      </c>
      <c r="M197" s="103">
        <f t="shared" si="32"/>
        <v>0</v>
      </c>
    </row>
    <row r="198" spans="1:13" x14ac:dyDescent="0.2">
      <c r="A198" s="43"/>
      <c r="E198" s="128"/>
      <c r="F198" s="128"/>
      <c r="H198"/>
      <c r="I198" s="43"/>
      <c r="J198" s="113">
        <f t="shared" si="29"/>
        <v>0</v>
      </c>
      <c r="K198" s="113">
        <f t="shared" si="30"/>
        <v>0</v>
      </c>
      <c r="L198" s="103">
        <f t="shared" si="31"/>
        <v>0</v>
      </c>
      <c r="M198" s="103">
        <f t="shared" si="32"/>
        <v>0</v>
      </c>
    </row>
    <row r="199" spans="1:13" x14ac:dyDescent="0.2">
      <c r="A199" s="43"/>
      <c r="E199" s="128"/>
      <c r="F199" s="128"/>
      <c r="H199"/>
      <c r="I199" s="43"/>
      <c r="J199" s="113">
        <f t="shared" si="29"/>
        <v>0</v>
      </c>
      <c r="K199" s="113">
        <f t="shared" si="30"/>
        <v>0</v>
      </c>
      <c r="L199" s="103">
        <f t="shared" si="31"/>
        <v>0</v>
      </c>
      <c r="M199" s="103">
        <f t="shared" si="32"/>
        <v>0</v>
      </c>
    </row>
    <row r="200" spans="1:13" x14ac:dyDescent="0.2">
      <c r="A200" s="43"/>
      <c r="E200" s="128"/>
      <c r="F200" s="128"/>
      <c r="H200"/>
      <c r="I200" s="43"/>
      <c r="J200" s="113">
        <f t="shared" si="29"/>
        <v>0</v>
      </c>
      <c r="K200" s="113">
        <f t="shared" si="30"/>
        <v>0</v>
      </c>
      <c r="L200" s="103">
        <f t="shared" si="31"/>
        <v>0</v>
      </c>
      <c r="M200" s="103">
        <f t="shared" si="32"/>
        <v>0</v>
      </c>
    </row>
    <row r="201" spans="1:13" x14ac:dyDescent="0.2">
      <c r="A201" s="43"/>
      <c r="E201" s="128"/>
      <c r="F201" s="128"/>
      <c r="H201"/>
      <c r="I201" s="43"/>
      <c r="J201" s="113">
        <f t="shared" si="29"/>
        <v>0</v>
      </c>
      <c r="K201" s="113">
        <f t="shared" si="30"/>
        <v>0</v>
      </c>
      <c r="L201" s="103">
        <f t="shared" si="31"/>
        <v>0</v>
      </c>
      <c r="M201" s="103">
        <f t="shared" si="32"/>
        <v>0</v>
      </c>
    </row>
    <row r="202" spans="1:13" x14ac:dyDescent="0.2">
      <c r="A202" s="43"/>
      <c r="E202" s="128"/>
      <c r="F202" s="128"/>
      <c r="H202"/>
      <c r="I202" s="43"/>
      <c r="J202" s="113">
        <f t="shared" si="29"/>
        <v>0</v>
      </c>
      <c r="K202" s="113">
        <f t="shared" si="30"/>
        <v>0</v>
      </c>
      <c r="L202" s="103">
        <f t="shared" si="31"/>
        <v>0</v>
      </c>
      <c r="M202" s="103">
        <f t="shared" si="32"/>
        <v>0</v>
      </c>
    </row>
    <row r="203" spans="1:13" x14ac:dyDescent="0.2">
      <c r="A203" s="43"/>
      <c r="E203" s="128"/>
      <c r="F203" s="128"/>
      <c r="H203"/>
      <c r="I203" s="43"/>
      <c r="J203" s="113">
        <f t="shared" si="29"/>
        <v>0</v>
      </c>
      <c r="K203" s="113">
        <f t="shared" si="30"/>
        <v>0</v>
      </c>
      <c r="L203" s="103">
        <f t="shared" si="31"/>
        <v>0</v>
      </c>
      <c r="M203" s="103">
        <f t="shared" si="32"/>
        <v>0</v>
      </c>
    </row>
    <row r="204" spans="1:13" x14ac:dyDescent="0.2">
      <c r="A204" s="43"/>
      <c r="E204" s="128"/>
      <c r="F204" s="128"/>
      <c r="H204"/>
      <c r="I204" s="43"/>
      <c r="J204" s="113">
        <f t="shared" si="29"/>
        <v>0</v>
      </c>
      <c r="K204" s="113">
        <f t="shared" si="30"/>
        <v>0</v>
      </c>
      <c r="L204" s="103">
        <f t="shared" si="31"/>
        <v>0</v>
      </c>
      <c r="M204" s="103">
        <f t="shared" si="32"/>
        <v>0</v>
      </c>
    </row>
    <row r="205" spans="1:13" x14ac:dyDescent="0.2">
      <c r="A205" s="43"/>
      <c r="E205" s="128"/>
      <c r="F205" s="128"/>
      <c r="H205"/>
      <c r="I205" s="43"/>
      <c r="J205" s="113">
        <f t="shared" si="29"/>
        <v>0</v>
      </c>
      <c r="K205" s="113">
        <f t="shared" si="30"/>
        <v>0</v>
      </c>
      <c r="L205" s="103">
        <f t="shared" si="31"/>
        <v>0</v>
      </c>
      <c r="M205" s="103">
        <f t="shared" si="32"/>
        <v>0</v>
      </c>
    </row>
    <row r="206" spans="1:13" x14ac:dyDescent="0.2">
      <c r="A206" s="43"/>
      <c r="E206" s="128"/>
      <c r="F206" s="128"/>
      <c r="H206"/>
      <c r="I206" s="43"/>
      <c r="J206" s="113">
        <f t="shared" si="29"/>
        <v>0</v>
      </c>
      <c r="K206" s="113">
        <f t="shared" si="30"/>
        <v>0</v>
      </c>
      <c r="L206" s="103">
        <f t="shared" si="31"/>
        <v>0</v>
      </c>
      <c r="M206" s="103">
        <f t="shared" si="32"/>
        <v>0</v>
      </c>
    </row>
    <row r="207" spans="1:13" x14ac:dyDescent="0.2">
      <c r="A207" s="43"/>
      <c r="E207" s="128"/>
      <c r="F207" s="128"/>
      <c r="H207"/>
      <c r="I207" s="43"/>
      <c r="J207" s="113">
        <f t="shared" si="29"/>
        <v>0</v>
      </c>
      <c r="K207" s="113">
        <f t="shared" si="30"/>
        <v>0</v>
      </c>
      <c r="L207" s="103">
        <f t="shared" si="31"/>
        <v>0</v>
      </c>
      <c r="M207" s="103">
        <f t="shared" si="32"/>
        <v>0</v>
      </c>
    </row>
    <row r="208" spans="1:13" x14ac:dyDescent="0.2">
      <c r="A208" s="43"/>
      <c r="E208" s="128"/>
      <c r="F208" s="128"/>
      <c r="H208"/>
      <c r="I208" s="43"/>
      <c r="J208" s="113">
        <f t="shared" si="29"/>
        <v>0</v>
      </c>
      <c r="K208" s="113">
        <f t="shared" si="30"/>
        <v>0</v>
      </c>
      <c r="L208" s="103">
        <f t="shared" si="31"/>
        <v>0</v>
      </c>
      <c r="M208" s="103">
        <f t="shared" si="32"/>
        <v>0</v>
      </c>
    </row>
    <row r="209" spans="5:13" x14ac:dyDescent="0.2">
      <c r="E209" s="128"/>
      <c r="F209" s="128"/>
      <c r="H209"/>
      <c r="I209" s="43"/>
      <c r="J209" s="113">
        <f t="shared" si="29"/>
        <v>0</v>
      </c>
      <c r="K209" s="113">
        <f t="shared" si="30"/>
        <v>0</v>
      </c>
      <c r="L209" s="103">
        <f t="shared" si="31"/>
        <v>0</v>
      </c>
      <c r="M209" s="103">
        <f t="shared" si="32"/>
        <v>0</v>
      </c>
    </row>
    <row r="210" spans="5:13" x14ac:dyDescent="0.2">
      <c r="E210" s="128"/>
      <c r="F210" s="128"/>
      <c r="H210"/>
      <c r="I210"/>
      <c r="J210" s="113">
        <f t="shared" si="29"/>
        <v>0</v>
      </c>
      <c r="K210" s="113">
        <f t="shared" si="30"/>
        <v>0</v>
      </c>
      <c r="L210" s="103">
        <f t="shared" si="31"/>
        <v>0</v>
      </c>
      <c r="M210" s="103">
        <f t="shared" si="32"/>
        <v>0</v>
      </c>
    </row>
    <row r="211" spans="5:13" x14ac:dyDescent="0.2">
      <c r="E211" s="128"/>
      <c r="F211" s="128"/>
      <c r="H211"/>
      <c r="I211"/>
      <c r="J211" s="113">
        <f t="shared" si="29"/>
        <v>0</v>
      </c>
      <c r="K211" s="113">
        <f t="shared" si="30"/>
        <v>0</v>
      </c>
      <c r="L211" s="103">
        <f t="shared" si="31"/>
        <v>0</v>
      </c>
      <c r="M211" s="103">
        <f t="shared" si="32"/>
        <v>0</v>
      </c>
    </row>
    <row r="212" spans="5:13" x14ac:dyDescent="0.2">
      <c r="E212" s="128"/>
      <c r="F212" s="128"/>
      <c r="H212"/>
      <c r="I212"/>
      <c r="J212" s="113">
        <f t="shared" si="29"/>
        <v>0</v>
      </c>
      <c r="K212" s="113">
        <f t="shared" si="30"/>
        <v>0</v>
      </c>
      <c r="L212" s="103">
        <f t="shared" si="31"/>
        <v>0</v>
      </c>
      <c r="M212" s="103">
        <f t="shared" si="32"/>
        <v>0</v>
      </c>
    </row>
  </sheetData>
  <sheetProtection sheet="1" objects="1" scenarios="1"/>
  <pageMargins left="0.75" right="0.75" top="1" bottom="1" header="0.5" footer="0.5"/>
  <pageSetup scale="79" orientation="landscape" horizontalDpi="4294967292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4"/>
  <sheetViews>
    <sheetView workbookViewId="0"/>
  </sheetViews>
  <sheetFormatPr defaultColWidth="9.140625" defaultRowHeight="12.75" x14ac:dyDescent="0.2"/>
  <cols>
    <col min="1" max="1" width="9.140625" style="89"/>
    <col min="2" max="6" width="9.140625" style="45"/>
    <col min="7" max="8" width="9.140625" style="72"/>
    <col min="9" max="9" width="9.140625" style="45"/>
    <col min="10" max="10" width="9.140625" style="72"/>
    <col min="11" max="11" width="10.28515625" style="72" customWidth="1"/>
    <col min="12" max="12" width="10.140625" style="72" customWidth="1"/>
    <col min="13" max="13" width="10.42578125" style="89" customWidth="1"/>
    <col min="14" max="14" width="9.140625" style="89"/>
    <col min="15" max="16384" width="9.140625" style="45"/>
  </cols>
  <sheetData>
    <row r="1" spans="1:19" x14ac:dyDescent="0.2">
      <c r="A1" s="89" t="s">
        <v>157</v>
      </c>
      <c r="G1" s="72" t="s">
        <v>30</v>
      </c>
      <c r="R1" t="s">
        <v>78</v>
      </c>
    </row>
    <row r="2" spans="1:19" x14ac:dyDescent="0.2">
      <c r="A2" s="89" t="s">
        <v>31</v>
      </c>
      <c r="F2" s="138" t="s">
        <v>32</v>
      </c>
      <c r="J2"/>
      <c r="R2" t="s">
        <v>79</v>
      </c>
    </row>
    <row r="3" spans="1:19" x14ac:dyDescent="0.2">
      <c r="A3" s="137" t="s">
        <v>158</v>
      </c>
      <c r="R3" t="s">
        <v>80</v>
      </c>
    </row>
    <row r="4" spans="1:19" x14ac:dyDescent="0.2">
      <c r="A4" s="137" t="s">
        <v>159</v>
      </c>
      <c r="R4" t="s">
        <v>81</v>
      </c>
    </row>
    <row r="5" spans="1:19" x14ac:dyDescent="0.2">
      <c r="A5" s="89" t="s">
        <v>33</v>
      </c>
      <c r="C5" s="45" t="s">
        <v>160</v>
      </c>
      <c r="R5" s="141" t="s">
        <v>82</v>
      </c>
      <c r="S5" s="141" t="s">
        <v>83</v>
      </c>
    </row>
    <row r="6" spans="1:19" x14ac:dyDescent="0.2">
      <c r="C6" s="45" t="s">
        <v>161</v>
      </c>
      <c r="R6" s="141" t="s">
        <v>132</v>
      </c>
      <c r="S6" s="141" t="s">
        <v>162</v>
      </c>
    </row>
    <row r="7" spans="1:19" ht="15" thickBot="1" x14ac:dyDescent="0.25">
      <c r="A7" s="132" t="s">
        <v>36</v>
      </c>
      <c r="B7" s="129"/>
      <c r="C7" s="142" t="s">
        <v>203</v>
      </c>
      <c r="R7" s="141" t="s">
        <v>84</v>
      </c>
      <c r="S7" s="141" t="s">
        <v>163</v>
      </c>
    </row>
    <row r="8" spans="1:19" ht="13.5" thickBot="1" x14ac:dyDescent="0.25">
      <c r="A8" s="133" t="s">
        <v>38</v>
      </c>
      <c r="B8" s="130"/>
      <c r="C8" s="45" t="s">
        <v>164</v>
      </c>
      <c r="K8" s="82" t="s">
        <v>77</v>
      </c>
      <c r="L8" s="85"/>
      <c r="R8" s="141" t="s">
        <v>135</v>
      </c>
      <c r="S8" s="141" t="s">
        <v>165</v>
      </c>
    </row>
    <row r="9" spans="1:19" ht="13.5" thickBot="1" x14ac:dyDescent="0.25">
      <c r="A9" s="133" t="s">
        <v>40</v>
      </c>
      <c r="B9" s="130"/>
      <c r="C9" s="45" t="s">
        <v>166</v>
      </c>
      <c r="K9" s="97">
        <f>SUM(P23:P214)</f>
        <v>1.9295079125450772E-10</v>
      </c>
      <c r="L9" s="86"/>
      <c r="R9" s="141" t="s">
        <v>86</v>
      </c>
      <c r="S9" s="141" t="s">
        <v>167</v>
      </c>
    </row>
    <row r="10" spans="1:19" x14ac:dyDescent="0.2">
      <c r="A10" s="133" t="s">
        <v>42</v>
      </c>
      <c r="B10" s="130"/>
      <c r="C10" s="45" t="s">
        <v>168</v>
      </c>
      <c r="R10" s="141" t="s">
        <v>88</v>
      </c>
      <c r="S10" s="141" t="s">
        <v>89</v>
      </c>
    </row>
    <row r="11" spans="1:19" x14ac:dyDescent="0.2">
      <c r="A11" s="134" t="s">
        <v>44</v>
      </c>
      <c r="B11" s="131"/>
      <c r="C11" s="45" t="s">
        <v>169</v>
      </c>
      <c r="R11" s="141" t="s">
        <v>138</v>
      </c>
      <c r="S11" s="141" t="s">
        <v>170</v>
      </c>
    </row>
    <row r="12" spans="1:19" x14ac:dyDescent="0.2">
      <c r="C12" s="45" t="s">
        <v>171</v>
      </c>
      <c r="R12" s="141" t="s">
        <v>140</v>
      </c>
      <c r="S12" s="141" t="s">
        <v>172</v>
      </c>
    </row>
    <row r="13" spans="1:19" x14ac:dyDescent="0.2">
      <c r="C13" t="s">
        <v>173</v>
      </c>
      <c r="R13" s="141" t="s">
        <v>90</v>
      </c>
      <c r="S13" s="141" t="s">
        <v>91</v>
      </c>
    </row>
    <row r="14" spans="1:19" x14ac:dyDescent="0.2">
      <c r="C14" t="s">
        <v>195</v>
      </c>
      <c r="R14" s="141" t="s">
        <v>142</v>
      </c>
      <c r="S14" s="141" t="s">
        <v>174</v>
      </c>
    </row>
    <row r="15" spans="1:19" x14ac:dyDescent="0.2">
      <c r="C15" t="s">
        <v>46</v>
      </c>
      <c r="R15" s="141" t="s">
        <v>144</v>
      </c>
      <c r="S15" s="141" t="s">
        <v>175</v>
      </c>
    </row>
    <row r="16" spans="1:19" ht="13.5" thickBot="1" x14ac:dyDescent="0.25">
      <c r="C16" t="s">
        <v>176</v>
      </c>
      <c r="R16" s="141" t="s">
        <v>92</v>
      </c>
      <c r="S16" s="141" t="s">
        <v>177</v>
      </c>
    </row>
    <row r="17" spans="1:19" ht="13.5" thickBot="1" x14ac:dyDescent="0.25">
      <c r="D17" s="49"/>
      <c r="E17" s="50"/>
      <c r="F17" s="51"/>
      <c r="G17" s="77"/>
      <c r="H17" s="73" t="s">
        <v>48</v>
      </c>
      <c r="I17" s="50"/>
      <c r="J17" s="73"/>
      <c r="K17" s="79" t="s">
        <v>49</v>
      </c>
      <c r="L17" s="75"/>
      <c r="M17" s="90"/>
      <c r="R17" s="141" t="s">
        <v>94</v>
      </c>
      <c r="S17" s="141" t="s">
        <v>178</v>
      </c>
    </row>
    <row r="18" spans="1:19" ht="15" thickBot="1" x14ac:dyDescent="0.25">
      <c r="A18" s="93" t="s">
        <v>52</v>
      </c>
      <c r="B18" s="53"/>
      <c r="C18" s="46"/>
      <c r="D18" s="47" t="s">
        <v>179</v>
      </c>
      <c r="E18" s="54"/>
      <c r="F18" s="48"/>
      <c r="G18" s="78"/>
      <c r="H18" s="74" t="s">
        <v>54</v>
      </c>
      <c r="I18" s="55" t="s">
        <v>55</v>
      </c>
      <c r="J18" s="83" t="s">
        <v>56</v>
      </c>
      <c r="K18" s="84" t="s">
        <v>127</v>
      </c>
      <c r="L18" s="87"/>
      <c r="M18" s="91"/>
      <c r="R18" s="141" t="s">
        <v>96</v>
      </c>
      <c r="S18" s="141" t="s">
        <v>180</v>
      </c>
    </row>
    <row r="19" spans="1:19" ht="16.5" thickBot="1" x14ac:dyDescent="0.35">
      <c r="A19" s="94" t="str">
        <f>'T-x-y fit P'!A17</f>
        <v>(1) 2-propanol</v>
      </c>
      <c r="B19" s="57"/>
      <c r="C19" s="58"/>
      <c r="D19" s="59" t="s">
        <v>59</v>
      </c>
      <c r="E19" s="60" t="s">
        <v>60</v>
      </c>
      <c r="F19" s="61" t="s">
        <v>128</v>
      </c>
      <c r="G19" s="79">
        <v>1</v>
      </c>
      <c r="H19" s="70">
        <f>'T-x-y fit P'!H17</f>
        <v>8.8782899999999998</v>
      </c>
      <c r="I19" s="98">
        <f>'T-x-y fit P'!I17</f>
        <v>2010.33</v>
      </c>
      <c r="J19" s="99">
        <f>'T-x-y fit P'!J17</f>
        <v>252.636</v>
      </c>
      <c r="K19" s="79">
        <f>-_B1/(LOG10(F20)-_A1)-_C1</f>
        <v>82.559982999208188</v>
      </c>
      <c r="L19" s="88"/>
      <c r="M19" s="90"/>
      <c r="R19" s="141" t="s">
        <v>98</v>
      </c>
      <c r="S19" s="141" t="s">
        <v>99</v>
      </c>
    </row>
    <row r="20" spans="1:19" ht="13.5" thickBot="1" x14ac:dyDescent="0.25">
      <c r="A20" s="95" t="str">
        <f>'T-x-y fit P'!A18</f>
        <v>(2) water</v>
      </c>
      <c r="B20" s="62"/>
      <c r="C20" s="63"/>
      <c r="D20" s="66">
        <f>'T-x-y fit P'!D18</f>
        <v>2.2707022336054665</v>
      </c>
      <c r="E20" s="67">
        <f>'T-x-y fit P'!E18</f>
        <v>0.89588034754236878</v>
      </c>
      <c r="F20" s="68">
        <f>'T-x-y fit P'!F18</f>
        <v>760</v>
      </c>
      <c r="G20" s="80">
        <v>2</v>
      </c>
      <c r="H20" s="71">
        <f>'T-x-y fit P'!H18</f>
        <v>8.0713100000000004</v>
      </c>
      <c r="I20" s="100">
        <f>'T-x-y fit P'!I18</f>
        <v>1730.63</v>
      </c>
      <c r="J20" s="101">
        <f>'T-x-y fit P'!J18</f>
        <v>233.42599999999999</v>
      </c>
      <c r="K20" s="80">
        <f>-_B2/(LOG10(F20)-_A2)-_C2</f>
        <v>99.99682973671645</v>
      </c>
      <c r="L20" s="88"/>
      <c r="M20" s="90"/>
      <c r="R20" s="141" t="s">
        <v>100</v>
      </c>
      <c r="S20" s="141" t="s">
        <v>101</v>
      </c>
    </row>
    <row r="21" spans="1:19" x14ac:dyDescent="0.2">
      <c r="A21" s="90"/>
      <c r="B21" s="52"/>
      <c r="C21" s="52"/>
      <c r="D21" s="56"/>
      <c r="E21" s="126" t="s">
        <v>63</v>
      </c>
      <c r="F21" s="127"/>
      <c r="G21" s="75"/>
      <c r="H21" s="75"/>
      <c r="I21" s="52"/>
      <c r="J21" s="75"/>
      <c r="K21" s="75"/>
      <c r="L21" s="75"/>
      <c r="M21" s="90"/>
      <c r="R21" s="141" t="s">
        <v>102</v>
      </c>
      <c r="S21" s="141" t="s">
        <v>181</v>
      </c>
    </row>
    <row r="22" spans="1:19" ht="15.75" x14ac:dyDescent="0.3">
      <c r="A22" s="92" t="s">
        <v>64</v>
      </c>
      <c r="B22" s="64" t="s">
        <v>65</v>
      </c>
      <c r="C22" s="65" t="s">
        <v>66</v>
      </c>
      <c r="D22" s="65" t="s">
        <v>67</v>
      </c>
      <c r="E22" s="125" t="s">
        <v>68</v>
      </c>
      <c r="F22" s="125" t="s">
        <v>69</v>
      </c>
      <c r="G22" s="64" t="s">
        <v>70</v>
      </c>
      <c r="H22" s="64" t="s">
        <v>71</v>
      </c>
      <c r="I22" s="76" t="s">
        <v>129</v>
      </c>
      <c r="J22" s="76" t="s">
        <v>182</v>
      </c>
      <c r="K22" s="64" t="s">
        <v>183</v>
      </c>
      <c r="L22" s="76" t="s">
        <v>130</v>
      </c>
      <c r="M22" s="76" t="s">
        <v>131</v>
      </c>
      <c r="N22" s="76" t="s">
        <v>73</v>
      </c>
      <c r="O22" s="92" t="s">
        <v>184</v>
      </c>
      <c r="P22" s="92" t="s">
        <v>185</v>
      </c>
      <c r="Q22" s="122"/>
      <c r="R22" s="141" t="s">
        <v>104</v>
      </c>
      <c r="S22" s="141" t="s">
        <v>186</v>
      </c>
    </row>
    <row r="23" spans="1:19" x14ac:dyDescent="0.2">
      <c r="A23" s="96">
        <f>'T-x-y fit P'!A21</f>
        <v>0</v>
      </c>
      <c r="B23" s="45">
        <f t="shared" ref="B23:B38" si="0">1-_x1</f>
        <v>1</v>
      </c>
      <c r="C23" s="45">
        <f t="shared" ref="C23:C38" si="1">EXP(_x2^2*(_A12+2*(_A21-_A12)*_x1))</f>
        <v>9.6862004017753325</v>
      </c>
      <c r="D23" s="45">
        <f t="shared" ref="D23:D38" si="2">EXP(_x1^2*(_A21+2*(_A12-_A21)*_x2))</f>
        <v>1</v>
      </c>
      <c r="E23" s="89">
        <f>'T-x-y fit P'!E21</f>
        <v>0</v>
      </c>
      <c r="F23" s="89">
        <f>'T-x-y fit P'!F21</f>
        <v>1</v>
      </c>
      <c r="G23" s="45">
        <f t="shared" ref="G23:G48" si="3">_x1*_g1*P1s/_Pc</f>
        <v>0</v>
      </c>
      <c r="H23" s="45">
        <f t="shared" ref="H23:H48" si="4">_x2*_g2*P2s/_Pc</f>
        <v>1</v>
      </c>
      <c r="I23" s="81">
        <f>'T-x-y fit P'!I21</f>
        <v>100</v>
      </c>
      <c r="J23" s="123">
        <f t="shared" ref="J23:J54" si="5">IF(K23=0,,1/K23-273.15)</f>
        <v>99.996991835893311</v>
      </c>
      <c r="K23" s="69">
        <v>2.6799090489245886E-3</v>
      </c>
      <c r="L23" s="75">
        <f t="shared" ref="L23:L48" si="6">IF(I23=0,,10^(_A1-_B1/(_C1+_Tcalc)))</f>
        <v>1504.4474444921586</v>
      </c>
      <c r="M23" s="75">
        <f t="shared" ref="M23:M48" si="7">IF(I23=0,,10^(_A2-_B2/(_C2+_Tcalc)))</f>
        <v>760.0044159556478</v>
      </c>
      <c r="N23" s="72">
        <f t="shared" ref="N23:N54" si="8">_x1*_g1*P1s+_x2*_g2*P2s</f>
        <v>760.0044159556478</v>
      </c>
      <c r="O23" s="89">
        <f t="shared" ref="O23:O54" si="9">IF(J23=0,,LOG(N23))</f>
        <v>2.8808161157276313</v>
      </c>
      <c r="P23" s="89">
        <f t="shared" ref="P23:P54" si="10">IF(J23=0,,(O23-LOG($F$20))^2)</f>
        <v>6.3677839539549404E-12</v>
      </c>
      <c r="R23" s="141" t="s">
        <v>105</v>
      </c>
      <c r="S23" s="141" t="s">
        <v>187</v>
      </c>
    </row>
    <row r="24" spans="1:19" x14ac:dyDescent="0.2">
      <c r="A24" s="96">
        <f>'T-x-y fit P'!A22</f>
        <v>1.15E-2</v>
      </c>
      <c r="B24" s="45">
        <f t="shared" si="0"/>
        <v>0.98850000000000005</v>
      </c>
      <c r="C24" s="45">
        <f t="shared" si="1"/>
        <v>8.9162778501877966</v>
      </c>
      <c r="D24" s="45">
        <f t="shared" si="2"/>
        <v>1.0004780529312527</v>
      </c>
      <c r="E24" s="89">
        <f>'T-x-y fit P'!E22</f>
        <v>0.16300000000000001</v>
      </c>
      <c r="F24" s="89">
        <f>'T-x-y fit P'!F22</f>
        <v>0.83699999999999997</v>
      </c>
      <c r="G24" s="45">
        <f t="shared" si="3"/>
        <v>0.16936167603575017</v>
      </c>
      <c r="H24" s="45">
        <f t="shared" si="4"/>
        <v>0.83063832396424975</v>
      </c>
      <c r="I24" s="81">
        <f>'T-x-y fit P'!I22</f>
        <v>95.17</v>
      </c>
      <c r="J24" s="123">
        <f t="shared" si="5"/>
        <v>95.199816895591368</v>
      </c>
      <c r="K24" s="69">
        <v>2.7148106341626055E-3</v>
      </c>
      <c r="L24" s="75">
        <f t="shared" si="6"/>
        <v>1255.3155954046667</v>
      </c>
      <c r="M24" s="75">
        <f t="shared" si="7"/>
        <v>638.33247592680868</v>
      </c>
      <c r="N24" s="72">
        <f t="shared" si="8"/>
        <v>760.00984020317424</v>
      </c>
      <c r="O24" s="89">
        <f t="shared" si="9"/>
        <v>2.8808192153311514</v>
      </c>
      <c r="P24" s="89">
        <f t="shared" si="10"/>
        <v>3.1618695351142241E-11</v>
      </c>
      <c r="R24" s="141" t="s">
        <v>107</v>
      </c>
      <c r="S24" s="141" t="s">
        <v>188</v>
      </c>
    </row>
    <row r="25" spans="1:19" x14ac:dyDescent="0.2">
      <c r="A25" s="96">
        <f>'T-x-y fit P'!A23</f>
        <v>1.6E-2</v>
      </c>
      <c r="B25" s="45">
        <f t="shared" si="0"/>
        <v>0.98399999999999999</v>
      </c>
      <c r="C25" s="45">
        <f t="shared" si="1"/>
        <v>8.6367237613748529</v>
      </c>
      <c r="D25" s="45">
        <f t="shared" si="2"/>
        <v>1.000922416798687</v>
      </c>
      <c r="E25" s="89">
        <f>'T-x-y fit P'!E23</f>
        <v>0.21149999999999999</v>
      </c>
      <c r="F25" s="89">
        <f>'T-x-y fit P'!F23</f>
        <v>0.78849999999999998</v>
      </c>
      <c r="G25" s="45">
        <f t="shared" si="3"/>
        <v>0.215918253749209</v>
      </c>
      <c r="H25" s="45">
        <f t="shared" si="4"/>
        <v>0.78408174625079108</v>
      </c>
      <c r="I25" s="81">
        <f>'T-x-y fit P'!I23</f>
        <v>93.4</v>
      </c>
      <c r="J25" s="123">
        <f t="shared" si="5"/>
        <v>93.754543304405672</v>
      </c>
      <c r="K25" s="69">
        <v>2.7255045440261584E-3</v>
      </c>
      <c r="L25" s="75">
        <f t="shared" si="6"/>
        <v>1187.5133184876413</v>
      </c>
      <c r="M25" s="75">
        <f t="shared" si="7"/>
        <v>605.03983781504303</v>
      </c>
      <c r="N25" s="72">
        <f t="shared" si="8"/>
        <v>760.00796165341444</v>
      </c>
      <c r="O25" s="89">
        <f t="shared" si="9"/>
        <v>2.880818141865046</v>
      </c>
      <c r="P25" s="89">
        <f t="shared" si="10"/>
        <v>2.0698716890295746E-11</v>
      </c>
      <c r="R25" s="141" t="s">
        <v>109</v>
      </c>
      <c r="S25" s="141" t="s">
        <v>110</v>
      </c>
    </row>
    <row r="26" spans="1:19" x14ac:dyDescent="0.2">
      <c r="A26" s="96">
        <f>'T-x-y fit P'!A24</f>
        <v>3.6499999999999998E-2</v>
      </c>
      <c r="B26" s="45">
        <f t="shared" si="0"/>
        <v>0.96350000000000002</v>
      </c>
      <c r="C26" s="45">
        <f t="shared" si="1"/>
        <v>7.4992036468130667</v>
      </c>
      <c r="D26" s="45">
        <f t="shared" si="2"/>
        <v>1.0047342133813399</v>
      </c>
      <c r="E26" s="89">
        <f>'T-x-y fit P'!E24</f>
        <v>0.36549999999999999</v>
      </c>
      <c r="F26" s="89">
        <f>'T-x-y fit P'!F24</f>
        <v>0.63450000000000006</v>
      </c>
      <c r="G26" s="45">
        <f t="shared" si="3"/>
        <v>0.35544051361429219</v>
      </c>
      <c r="H26" s="45">
        <f t="shared" si="4"/>
        <v>0.64455948638570792</v>
      </c>
      <c r="I26" s="81">
        <f>'T-x-y fit P'!I24</f>
        <v>88.05</v>
      </c>
      <c r="J26" s="123">
        <f t="shared" si="5"/>
        <v>89.023355424308988</v>
      </c>
      <c r="K26" s="69">
        <v>2.7611086929032556E-3</v>
      </c>
      <c r="L26" s="75">
        <f t="shared" si="6"/>
        <v>986.89604010794108</v>
      </c>
      <c r="M26" s="75">
        <f t="shared" si="7"/>
        <v>506.02571222931044</v>
      </c>
      <c r="N26" s="72">
        <f t="shared" si="8"/>
        <v>759.99807178070046</v>
      </c>
      <c r="O26" s="89">
        <f t="shared" si="9"/>
        <v>2.8808124904175494</v>
      </c>
      <c r="P26" s="89">
        <f t="shared" si="10"/>
        <v>1.2141026040294287E-12</v>
      </c>
      <c r="R26" s="141" t="s">
        <v>111</v>
      </c>
      <c r="S26" s="141" t="s">
        <v>112</v>
      </c>
    </row>
    <row r="27" spans="1:19" x14ac:dyDescent="0.2">
      <c r="A27" s="96">
        <f>'T-x-y fit P'!A25</f>
        <v>5.7000000000000002E-2</v>
      </c>
      <c r="B27" s="45">
        <f t="shared" si="0"/>
        <v>0.94299999999999995</v>
      </c>
      <c r="C27" s="45">
        <f t="shared" si="1"/>
        <v>6.5525085821883291</v>
      </c>
      <c r="D27" s="45">
        <f t="shared" si="2"/>
        <v>1.0113995786730643</v>
      </c>
      <c r="E27" s="89">
        <f>'T-x-y fit P'!E25</f>
        <v>0.45650000000000002</v>
      </c>
      <c r="F27" s="89">
        <f>'T-x-y fit P'!F25</f>
        <v>0.54349999999999998</v>
      </c>
      <c r="G27" s="45">
        <f t="shared" si="3"/>
        <v>0.43208765194375265</v>
      </c>
      <c r="H27" s="45">
        <f t="shared" si="4"/>
        <v>0.56791234805624735</v>
      </c>
      <c r="I27" s="81">
        <f>'T-x-y fit P'!I25</f>
        <v>84.57</v>
      </c>
      <c r="J27" s="123">
        <f t="shared" si="5"/>
        <v>86.134715649215991</v>
      </c>
      <c r="K27" s="69">
        <v>2.7833079350259365E-3</v>
      </c>
      <c r="L27" s="75">
        <f t="shared" si="6"/>
        <v>879.22370610867938</v>
      </c>
      <c r="M27" s="75">
        <f t="shared" si="7"/>
        <v>452.53986034261413</v>
      </c>
      <c r="N27" s="72">
        <f t="shared" si="8"/>
        <v>759.99369266715132</v>
      </c>
      <c r="O27" s="89">
        <f t="shared" si="9"/>
        <v>2.8808099880028726</v>
      </c>
      <c r="P27" s="89">
        <f t="shared" si="10"/>
        <v>1.2990819315873412E-11</v>
      </c>
      <c r="R27" s="141" t="s">
        <v>113</v>
      </c>
      <c r="S27" s="141" t="s">
        <v>189</v>
      </c>
    </row>
    <row r="28" spans="1:19" x14ac:dyDescent="0.2">
      <c r="A28" s="96">
        <f>'T-x-y fit P'!A26</f>
        <v>0.1</v>
      </c>
      <c r="B28" s="45">
        <f t="shared" si="0"/>
        <v>0.9</v>
      </c>
      <c r="C28" s="45">
        <f t="shared" si="1"/>
        <v>5.0356754276502498</v>
      </c>
      <c r="D28" s="45">
        <f t="shared" si="2"/>
        <v>1.0342800671861982</v>
      </c>
      <c r="E28" s="89">
        <f>'T-x-y fit P'!E26</f>
        <v>0.50149999999999995</v>
      </c>
      <c r="F28" s="89">
        <f>'T-x-y fit P'!F26</f>
        <v>0.49850000000000005</v>
      </c>
      <c r="G28" s="45">
        <f t="shared" si="3"/>
        <v>0.51140208835810586</v>
      </c>
      <c r="H28" s="45">
        <f t="shared" si="4"/>
        <v>0.4885979116418942</v>
      </c>
      <c r="I28" s="81">
        <f>'T-x-y fit P'!I26</f>
        <v>82.7</v>
      </c>
      <c r="J28" s="123">
        <f t="shared" si="5"/>
        <v>82.934980208369609</v>
      </c>
      <c r="K28" s="69">
        <v>2.8083183947124977E-3</v>
      </c>
      <c r="L28" s="75">
        <f t="shared" si="6"/>
        <v>771.81943829655893</v>
      </c>
      <c r="M28" s="75">
        <f t="shared" si="7"/>
        <v>398.91639618263503</v>
      </c>
      <c r="N28" s="72">
        <f t="shared" si="8"/>
        <v>759.99536734218668</v>
      </c>
      <c r="O28" s="89">
        <f t="shared" si="9"/>
        <v>2.8808109449862429</v>
      </c>
      <c r="P28" s="89">
        <f t="shared" si="10"/>
        <v>7.0081684263243738E-12</v>
      </c>
      <c r="R28" s="141" t="s">
        <v>115</v>
      </c>
      <c r="S28" s="141" t="s">
        <v>190</v>
      </c>
    </row>
    <row r="29" spans="1:19" x14ac:dyDescent="0.2">
      <c r="A29" s="96">
        <f>'T-x-y fit P'!A27</f>
        <v>0.1215</v>
      </c>
      <c r="B29" s="45">
        <f t="shared" si="0"/>
        <v>0.87850000000000006</v>
      </c>
      <c r="C29" s="45">
        <f t="shared" si="1"/>
        <v>4.4576004532250204</v>
      </c>
      <c r="D29" s="45">
        <f t="shared" si="2"/>
        <v>1.0500988898974482</v>
      </c>
      <c r="E29" s="89">
        <f>'T-x-y fit P'!E27</f>
        <v>0.51200000000000001</v>
      </c>
      <c r="F29" s="89">
        <f>'T-x-y fit P'!F27</f>
        <v>0.48799999999999999</v>
      </c>
      <c r="G29" s="45">
        <f t="shared" si="3"/>
        <v>0.53154681745667931</v>
      </c>
      <c r="H29" s="45">
        <f t="shared" si="4"/>
        <v>0.46845318254332063</v>
      </c>
      <c r="I29" s="81">
        <f>'T-x-y fit P'!I27</f>
        <v>82.32</v>
      </c>
      <c r="J29" s="123">
        <f t="shared" si="5"/>
        <v>82.105809980158313</v>
      </c>
      <c r="K29" s="69">
        <v>2.8148730348867535E-3</v>
      </c>
      <c r="L29" s="75">
        <f t="shared" si="6"/>
        <v>745.89260240642295</v>
      </c>
      <c r="M29" s="75">
        <f t="shared" si="7"/>
        <v>385.92811934067851</v>
      </c>
      <c r="N29" s="72">
        <f t="shared" si="8"/>
        <v>759.99755401042728</v>
      </c>
      <c r="O29" s="89">
        <f t="shared" si="9"/>
        <v>2.8808121945419969</v>
      </c>
      <c r="P29" s="89">
        <f t="shared" si="10"/>
        <v>1.9536737376059403E-12</v>
      </c>
    </row>
    <row r="30" spans="1:19" x14ac:dyDescent="0.2">
      <c r="A30" s="96">
        <f>'T-x-y fit P'!A28</f>
        <v>0.16650000000000001</v>
      </c>
      <c r="B30" s="45">
        <f t="shared" si="0"/>
        <v>0.83350000000000002</v>
      </c>
      <c r="C30" s="45">
        <f t="shared" si="1"/>
        <v>3.523492269913949</v>
      </c>
      <c r="D30" s="45">
        <f t="shared" si="2"/>
        <v>1.0923927240402576</v>
      </c>
      <c r="E30" s="89">
        <f>'T-x-y fit P'!E28</f>
        <v>0.52149999999999996</v>
      </c>
      <c r="F30" s="89">
        <f>'T-x-y fit P'!F28</f>
        <v>0.47850000000000004</v>
      </c>
      <c r="G30" s="45">
        <f t="shared" si="3"/>
        <v>0.55433452316225351</v>
      </c>
      <c r="H30" s="45">
        <f t="shared" si="4"/>
        <v>0.4456654768377466</v>
      </c>
      <c r="I30" s="81">
        <f>'T-x-y fit P'!I28</f>
        <v>81.99</v>
      </c>
      <c r="J30" s="123">
        <f t="shared" si="5"/>
        <v>81.189884779244096</v>
      </c>
      <c r="K30" s="69">
        <v>2.8221491369028527E-3</v>
      </c>
      <c r="L30" s="75">
        <f t="shared" si="6"/>
        <v>718.12255853349461</v>
      </c>
      <c r="M30" s="75">
        <f t="shared" si="7"/>
        <v>371.99644866070287</v>
      </c>
      <c r="N30" s="72">
        <f t="shared" si="8"/>
        <v>760.00107003374546</v>
      </c>
      <c r="O30" s="89">
        <f t="shared" si="9"/>
        <v>2.8808142037405595</v>
      </c>
      <c r="P30" s="89">
        <f t="shared" si="10"/>
        <v>3.7388304806811823E-13</v>
      </c>
    </row>
    <row r="31" spans="1:19" x14ac:dyDescent="0.2">
      <c r="A31" s="96">
        <f>'T-x-y fit P'!A29</f>
        <v>0.1895</v>
      </c>
      <c r="B31" s="45">
        <f t="shared" si="0"/>
        <v>0.8105</v>
      </c>
      <c r="C31" s="45">
        <f t="shared" si="1"/>
        <v>3.1561709329086476</v>
      </c>
      <c r="D31" s="45">
        <f t="shared" si="2"/>
        <v>1.1187370080407666</v>
      </c>
      <c r="E31" s="89">
        <f>'T-x-y fit P'!E29</f>
        <v>0.53749999999999998</v>
      </c>
      <c r="F31" s="89">
        <f>'T-x-y fit P'!F29</f>
        <v>0.46250000000000002</v>
      </c>
      <c r="G31" s="45">
        <f t="shared" si="3"/>
        <v>0.56005243298223728</v>
      </c>
      <c r="H31" s="45">
        <f t="shared" si="4"/>
        <v>0.43994756701776283</v>
      </c>
      <c r="I31" s="81">
        <f>'T-x-y fit P'!I29</f>
        <v>81.58</v>
      </c>
      <c r="J31" s="123">
        <f t="shared" si="5"/>
        <v>80.972459759016658</v>
      </c>
      <c r="K31" s="69">
        <v>2.823881887301101E-3</v>
      </c>
      <c r="L31" s="75">
        <f t="shared" si="6"/>
        <v>711.66195434264193</v>
      </c>
      <c r="M31" s="75">
        <f t="shared" si="7"/>
        <v>368.75225696233582</v>
      </c>
      <c r="N31" s="72">
        <f t="shared" si="8"/>
        <v>760.00209743474602</v>
      </c>
      <c r="O31" s="89">
        <f t="shared" si="9"/>
        <v>2.8808147908374746</v>
      </c>
      <c r="P31" s="89">
        <f t="shared" si="10"/>
        <v>1.4365381229275163E-12</v>
      </c>
    </row>
    <row r="32" spans="1:19" x14ac:dyDescent="0.2">
      <c r="A32" s="96">
        <f>'T-x-y fit P'!A30</f>
        <v>0.19350000000000001</v>
      </c>
      <c r="B32" s="45">
        <f t="shared" si="0"/>
        <v>0.80649999999999999</v>
      </c>
      <c r="C32" s="45">
        <f t="shared" si="1"/>
        <v>3.0984095227979127</v>
      </c>
      <c r="D32" s="45">
        <f t="shared" si="2"/>
        <v>1.1236420603242772</v>
      </c>
      <c r="E32" s="89">
        <f>'T-x-y fit P'!E30</f>
        <v>0.53200000000000003</v>
      </c>
      <c r="F32" s="89">
        <f>'T-x-y fit P'!F30</f>
        <v>0.46799999999999997</v>
      </c>
      <c r="G32" s="45">
        <f t="shared" si="3"/>
        <v>0.5607806615825397</v>
      </c>
      <c r="H32" s="45">
        <f t="shared" si="4"/>
        <v>0.43921933841746025</v>
      </c>
      <c r="I32" s="81">
        <f>'T-x-y fit P'!I30</f>
        <v>81.75</v>
      </c>
      <c r="J32" s="123">
        <f t="shared" si="5"/>
        <v>80.945576141375511</v>
      </c>
      <c r="K32" s="69">
        <v>2.8240962818488926E-3</v>
      </c>
      <c r="L32" s="75">
        <f t="shared" si="6"/>
        <v>710.86659645652685</v>
      </c>
      <c r="M32" s="75">
        <f t="shared" si="7"/>
        <v>368.35278777180793</v>
      </c>
      <c r="N32" s="72">
        <f t="shared" si="8"/>
        <v>760.00223023006185</v>
      </c>
      <c r="O32" s="89">
        <f t="shared" si="9"/>
        <v>2.8808148667218285</v>
      </c>
      <c r="P32" s="89">
        <f t="shared" si="10"/>
        <v>1.6241999571638129E-12</v>
      </c>
    </row>
    <row r="33" spans="1:16" x14ac:dyDescent="0.2">
      <c r="A33" s="96">
        <f>'T-x-y fit P'!A31</f>
        <v>0.245</v>
      </c>
      <c r="B33" s="45">
        <f t="shared" si="0"/>
        <v>0.755</v>
      </c>
      <c r="C33" s="45">
        <f t="shared" si="1"/>
        <v>2.4851982781497246</v>
      </c>
      <c r="D33" s="45">
        <f t="shared" si="2"/>
        <v>1.1952865892430637</v>
      </c>
      <c r="E33" s="89">
        <f>'T-x-y fit P'!E31</f>
        <v>0.53900000000000003</v>
      </c>
      <c r="F33" s="89">
        <f>'T-x-y fit P'!F31</f>
        <v>0.46099999999999997</v>
      </c>
      <c r="G33" s="45">
        <f t="shared" si="3"/>
        <v>0.56555467268539494</v>
      </c>
      <c r="H33" s="45">
        <f t="shared" si="4"/>
        <v>0.434445327314605</v>
      </c>
      <c r="I33" s="81">
        <f>'T-x-y fit P'!I31</f>
        <v>81.62</v>
      </c>
      <c r="J33" s="123">
        <f t="shared" si="5"/>
        <v>80.778203344188569</v>
      </c>
      <c r="K33" s="69">
        <v>2.8254317981760801E-3</v>
      </c>
      <c r="L33" s="75">
        <f t="shared" si="6"/>
        <v>705.93192654637437</v>
      </c>
      <c r="M33" s="75">
        <f t="shared" si="7"/>
        <v>365.87395015588817</v>
      </c>
      <c r="N33" s="72">
        <f t="shared" si="8"/>
        <v>760.00308865518434</v>
      </c>
      <c r="O33" s="89">
        <f t="shared" si="9"/>
        <v>2.8808153572586561</v>
      </c>
      <c r="P33" s="89">
        <f t="shared" si="10"/>
        <v>3.1151468630533357E-12</v>
      </c>
    </row>
    <row r="34" spans="1:16" x14ac:dyDescent="0.2">
      <c r="A34" s="96">
        <f>'T-x-y fit P'!A32</f>
        <v>0.28349999999999997</v>
      </c>
      <c r="B34" s="45">
        <f t="shared" si="0"/>
        <v>0.71650000000000003</v>
      </c>
      <c r="C34" s="45">
        <f t="shared" si="1"/>
        <v>2.1501326117313795</v>
      </c>
      <c r="D34" s="45">
        <f t="shared" si="2"/>
        <v>1.2590366655102205</v>
      </c>
      <c r="E34" s="89">
        <f>'T-x-y fit P'!E32</f>
        <v>0.55300000000000005</v>
      </c>
      <c r="F34" s="89">
        <f>'T-x-y fit P'!F32</f>
        <v>0.44699999999999995</v>
      </c>
      <c r="G34" s="45">
        <f t="shared" si="3"/>
        <v>0.56592191944690629</v>
      </c>
      <c r="H34" s="45">
        <f t="shared" si="4"/>
        <v>0.43407808055309383</v>
      </c>
      <c r="I34" s="81">
        <f>'T-x-y fit P'!I32</f>
        <v>81.23</v>
      </c>
      <c r="J34" s="123">
        <f t="shared" si="5"/>
        <v>80.766634233494869</v>
      </c>
      <c r="K34" s="69">
        <v>2.8255241581559985E-3</v>
      </c>
      <c r="L34" s="75">
        <f t="shared" si="6"/>
        <v>705.59191934891192</v>
      </c>
      <c r="M34" s="75">
        <f t="shared" si="7"/>
        <v>365.70312886892651</v>
      </c>
      <c r="N34" s="72">
        <f t="shared" si="8"/>
        <v>760.00315041725185</v>
      </c>
      <c r="O34" s="89">
        <f t="shared" si="9"/>
        <v>2.8808153925518338</v>
      </c>
      <c r="P34" s="89">
        <f t="shared" si="10"/>
        <v>3.2409758263290088E-12</v>
      </c>
    </row>
    <row r="35" spans="1:16" x14ac:dyDescent="0.2">
      <c r="A35" s="96">
        <f>'T-x-y fit P'!A33</f>
        <v>0.29749999999999999</v>
      </c>
      <c r="B35" s="45">
        <f t="shared" si="0"/>
        <v>0.70250000000000001</v>
      </c>
      <c r="C35" s="45">
        <f t="shared" si="1"/>
        <v>2.0480912136385911</v>
      </c>
      <c r="D35" s="45">
        <f t="shared" si="2"/>
        <v>1.284348868795534</v>
      </c>
      <c r="E35" s="89">
        <f>'T-x-y fit P'!E33</f>
        <v>0.55400000000000005</v>
      </c>
      <c r="F35" s="89">
        <f>'T-x-y fit P'!F33</f>
        <v>0.44599999999999995</v>
      </c>
      <c r="G35" s="45">
        <f t="shared" si="3"/>
        <v>0.56577789188792793</v>
      </c>
      <c r="H35" s="45">
        <f t="shared" si="4"/>
        <v>0.43422210811207196</v>
      </c>
      <c r="I35" s="81">
        <f>'T-x-y fit P'!I33</f>
        <v>81.290000000000006</v>
      </c>
      <c r="J35" s="123">
        <f t="shared" si="5"/>
        <v>80.770587207707422</v>
      </c>
      <c r="K35" s="69">
        <v>2.8254925995958645E-3</v>
      </c>
      <c r="L35" s="75">
        <f t="shared" si="6"/>
        <v>705.70807842921351</v>
      </c>
      <c r="M35" s="75">
        <f t="shared" si="7"/>
        <v>365.76148812688467</v>
      </c>
      <c r="N35" s="72">
        <f t="shared" si="8"/>
        <v>760.0031290114589</v>
      </c>
      <c r="O35" s="89">
        <f t="shared" si="9"/>
        <v>2.8808153803197558</v>
      </c>
      <c r="P35" s="89">
        <f t="shared" si="10"/>
        <v>3.197083338374795E-12</v>
      </c>
    </row>
    <row r="36" spans="1:16" x14ac:dyDescent="0.2">
      <c r="A36" s="96">
        <f>'T-x-y fit P'!A34</f>
        <v>0.29799999999999999</v>
      </c>
      <c r="B36" s="45">
        <f t="shared" si="0"/>
        <v>0.70199999999999996</v>
      </c>
      <c r="C36" s="45">
        <f t="shared" si="1"/>
        <v>2.0446171915684199</v>
      </c>
      <c r="D36" s="45">
        <f t="shared" si="2"/>
        <v>1.2852736758580319</v>
      </c>
      <c r="E36" s="89">
        <f>'T-x-y fit P'!E34</f>
        <v>0.55100000000000005</v>
      </c>
      <c r="F36" s="89">
        <f>'T-x-y fit P'!F34</f>
        <v>0.44899999999999995</v>
      </c>
      <c r="G36" s="45">
        <f t="shared" si="3"/>
        <v>0.56577150740594606</v>
      </c>
      <c r="H36" s="45">
        <f t="shared" si="4"/>
        <v>0.43422849259405405</v>
      </c>
      <c r="I36" s="81">
        <f>'T-x-y fit P'!I34</f>
        <v>81.28</v>
      </c>
      <c r="J36" s="123">
        <f t="shared" si="5"/>
        <v>80.770758122060329</v>
      </c>
      <c r="K36" s="69">
        <v>2.8254912351174375E-3</v>
      </c>
      <c r="L36" s="75">
        <f t="shared" si="6"/>
        <v>705.71310115694848</v>
      </c>
      <c r="M36" s="75">
        <f t="shared" si="7"/>
        <v>365.76401157722319</v>
      </c>
      <c r="N36" s="72">
        <f t="shared" si="8"/>
        <v>760.00312807510591</v>
      </c>
      <c r="O36" s="89">
        <f t="shared" si="9"/>
        <v>2.8808153797846883</v>
      </c>
      <c r="P36" s="89">
        <f t="shared" si="10"/>
        <v>3.1951701814309796E-12</v>
      </c>
    </row>
    <row r="37" spans="1:16" x14ac:dyDescent="0.2">
      <c r="A37" s="96">
        <f>'T-x-y fit P'!A35</f>
        <v>0.38350000000000001</v>
      </c>
      <c r="B37" s="45">
        <f t="shared" si="0"/>
        <v>0.61650000000000005</v>
      </c>
      <c r="C37" s="45">
        <f t="shared" si="1"/>
        <v>1.5876407881616941</v>
      </c>
      <c r="D37" s="45">
        <f t="shared" si="2"/>
        <v>1.4638492736638982</v>
      </c>
      <c r="E37" s="89">
        <f>'T-x-y fit P'!E35</f>
        <v>0.56999999999999995</v>
      </c>
      <c r="F37" s="89">
        <f>'T-x-y fit P'!F35</f>
        <v>0.43000000000000005</v>
      </c>
      <c r="G37" s="45">
        <f t="shared" si="3"/>
        <v>0.56554339717516366</v>
      </c>
      <c r="H37" s="45">
        <f t="shared" si="4"/>
        <v>0.43445660282483634</v>
      </c>
      <c r="I37" s="81">
        <f>'T-x-y fit P'!I35</f>
        <v>80.900000000000006</v>
      </c>
      <c r="J37" s="123">
        <f t="shared" si="5"/>
        <v>80.77825053338114</v>
      </c>
      <c r="K37" s="69">
        <v>2.8254314214617459E-3</v>
      </c>
      <c r="L37" s="75">
        <f t="shared" si="6"/>
        <v>705.93331368729923</v>
      </c>
      <c r="M37" s="75">
        <f t="shared" si="7"/>
        <v>365.87464705565566</v>
      </c>
      <c r="N37" s="72">
        <f t="shared" si="8"/>
        <v>760.00308824741796</v>
      </c>
      <c r="O37" s="89">
        <f t="shared" si="9"/>
        <v>2.8808153570256434</v>
      </c>
      <c r="P37" s="89">
        <f t="shared" si="10"/>
        <v>3.1143243927614419E-12</v>
      </c>
    </row>
    <row r="38" spans="1:16" x14ac:dyDescent="0.2">
      <c r="A38" s="96">
        <f>'T-x-y fit P'!A36</f>
        <v>0.44600000000000001</v>
      </c>
      <c r="B38" s="45">
        <f t="shared" si="0"/>
        <v>0.55400000000000005</v>
      </c>
      <c r="C38" s="45">
        <f t="shared" si="1"/>
        <v>1.3778593991194787</v>
      </c>
      <c r="D38" s="45">
        <f t="shared" si="2"/>
        <v>1.6180378397261437</v>
      </c>
      <c r="E38" s="89">
        <f>'T-x-y fit P'!E36</f>
        <v>0.59199999999999997</v>
      </c>
      <c r="F38" s="89">
        <f>'T-x-y fit P'!F36</f>
        <v>0.40800000000000003</v>
      </c>
      <c r="G38" s="45">
        <f t="shared" si="3"/>
        <v>0.56945517851062255</v>
      </c>
      <c r="H38" s="45">
        <f t="shared" si="4"/>
        <v>0.43054482148937745</v>
      </c>
      <c r="I38" s="81">
        <f>'T-x-y fit P'!I36</f>
        <v>80.67</v>
      </c>
      <c r="J38" s="123">
        <f t="shared" si="5"/>
        <v>80.721396138367652</v>
      </c>
      <c r="K38" s="69">
        <v>2.8258853665838221E-3</v>
      </c>
      <c r="L38" s="75">
        <f t="shared" si="6"/>
        <v>704.26375211679726</v>
      </c>
      <c r="M38" s="75">
        <f t="shared" si="7"/>
        <v>365.03581999224519</v>
      </c>
      <c r="N38" s="72">
        <f t="shared" si="8"/>
        <v>760.00342827973714</v>
      </c>
      <c r="O38" s="89">
        <f t="shared" si="9"/>
        <v>2.8808155513329154</v>
      </c>
      <c r="P38" s="89">
        <f t="shared" si="10"/>
        <v>3.8378852248570815E-12</v>
      </c>
    </row>
    <row r="39" spans="1:16" x14ac:dyDescent="0.2">
      <c r="A39" s="96">
        <f>'T-x-y fit P'!A37</f>
        <v>0.51449999999999996</v>
      </c>
      <c r="B39" s="45">
        <f>1-_x1</f>
        <v>0.48550000000000004</v>
      </c>
      <c r="C39" s="45">
        <f>EXP(_x2^2*(_A12+2*(_A21-_A12)*_x1))</f>
        <v>1.2235671084724846</v>
      </c>
      <c r="D39" s="45">
        <f>EXP(_x1^2*(_A21+2*(_A12-_A21)*_x2))</f>
        <v>1.8049343176758081</v>
      </c>
      <c r="E39" s="89">
        <f>'T-x-y fit P'!E37</f>
        <v>0.60750000000000004</v>
      </c>
      <c r="F39" s="89">
        <f>'T-x-y fit P'!F37</f>
        <v>0.39249999999999996</v>
      </c>
      <c r="G39" s="45">
        <f t="shared" si="3"/>
        <v>0.58085605899195092</v>
      </c>
      <c r="H39" s="45">
        <f t="shared" si="4"/>
        <v>0.41914394100804908</v>
      </c>
      <c r="I39" s="81">
        <f>'T-x-y fit P'!I37</f>
        <v>80.38</v>
      </c>
      <c r="J39" s="123">
        <f t="shared" si="5"/>
        <v>80.618388455055992</v>
      </c>
      <c r="K39" s="69">
        <v>2.8267081871478283E-3</v>
      </c>
      <c r="L39" s="75">
        <f t="shared" si="6"/>
        <v>701.24748118715991</v>
      </c>
      <c r="M39" s="75">
        <f t="shared" si="7"/>
        <v>363.52017548931991</v>
      </c>
      <c r="N39" s="72">
        <f t="shared" si="8"/>
        <v>760.00414943208386</v>
      </c>
      <c r="O39" s="89">
        <f t="shared" si="9"/>
        <v>2.8808159634262354</v>
      </c>
      <c r="P39" s="89">
        <f t="shared" si="10"/>
        <v>5.6223307165602063E-12</v>
      </c>
    </row>
    <row r="40" spans="1:16" x14ac:dyDescent="0.2">
      <c r="A40" s="96">
        <f>'T-x-y fit P'!A38</f>
        <v>0.55900000000000005</v>
      </c>
      <c r="B40" s="45">
        <f>1-_x1</f>
        <v>0.44099999999999995</v>
      </c>
      <c r="C40" s="45">
        <f>EXP(_x2^2*(_A12+2*(_A21-_A12)*_x1))</f>
        <v>1.1533621101807483</v>
      </c>
      <c r="D40" s="45">
        <f>EXP(_x1^2*(_A21+2*(_A12-_A21)*_x2))</f>
        <v>1.9325837341053365</v>
      </c>
      <c r="E40" s="89">
        <f>'T-x-y fit P'!E38</f>
        <v>0.62549999999999994</v>
      </c>
      <c r="F40" s="89">
        <f>'T-x-y fit P'!F38</f>
        <v>0.37450000000000006</v>
      </c>
      <c r="G40" s="45">
        <f t="shared" si="3"/>
        <v>0.59336063526213678</v>
      </c>
      <c r="H40" s="45">
        <f t="shared" si="4"/>
        <v>0.40663936473786327</v>
      </c>
      <c r="I40" s="81">
        <f>'T-x-y fit P'!I38</f>
        <v>80.31</v>
      </c>
      <c r="J40" s="123">
        <f t="shared" si="5"/>
        <v>80.556870081523641</v>
      </c>
      <c r="K40" s="69">
        <v>2.8271998216192872E-3</v>
      </c>
      <c r="L40" s="75">
        <f t="shared" si="6"/>
        <v>699.45137978336788</v>
      </c>
      <c r="M40" s="75">
        <f t="shared" si="7"/>
        <v>362.61753140807542</v>
      </c>
      <c r="N40" s="72">
        <f t="shared" si="8"/>
        <v>760.00471773908043</v>
      </c>
      <c r="O40" s="89">
        <f t="shared" si="9"/>
        <v>2.8808162881777526</v>
      </c>
      <c r="P40" s="89">
        <f t="shared" si="10"/>
        <v>7.2678604255396E-12</v>
      </c>
    </row>
    <row r="41" spans="1:16" x14ac:dyDescent="0.2">
      <c r="A41" s="96">
        <f>'T-x-y fit P'!A39</f>
        <v>0.64600000000000002</v>
      </c>
      <c r="B41" s="45">
        <f>1-_x1</f>
        <v>0.35399999999999998</v>
      </c>
      <c r="C41" s="45">
        <f>EXP(_x2^2*(_A12+2*(_A21-_A12)*_x1))</f>
        <v>1.0639200905432928</v>
      </c>
      <c r="D41" s="45">
        <f>EXP(_x1^2*(_A21+2*(_A12-_A21)*_x2))</f>
        <v>2.1816243273108209</v>
      </c>
      <c r="E41" s="89">
        <f>'T-x-y fit P'!E39</f>
        <v>0.66449999999999998</v>
      </c>
      <c r="F41" s="89">
        <f>'T-x-y fit P'!F39</f>
        <v>0.33550000000000002</v>
      </c>
      <c r="G41" s="45">
        <f t="shared" si="3"/>
        <v>0.63188441723665545</v>
      </c>
      <c r="H41" s="45">
        <f t="shared" si="4"/>
        <v>0.36811558276334461</v>
      </c>
      <c r="I41" s="81">
        <f>'T-x-y fit P'!I39</f>
        <v>80.150000000000006</v>
      </c>
      <c r="J41" s="123">
        <f t="shared" si="5"/>
        <v>80.532320667374279</v>
      </c>
      <c r="K41" s="69">
        <v>2.8273960601510099E-3</v>
      </c>
      <c r="L41" s="75">
        <f t="shared" si="6"/>
        <v>698.73573083695385</v>
      </c>
      <c r="M41" s="75">
        <f t="shared" si="7"/>
        <v>362.25785130303257</v>
      </c>
      <c r="N41" s="72">
        <f t="shared" si="8"/>
        <v>760.00567395491703</v>
      </c>
      <c r="O41" s="89">
        <f t="shared" si="9"/>
        <v>2.8808168345940977</v>
      </c>
      <c r="P41" s="89">
        <f t="shared" si="10"/>
        <v>1.0512595576107689E-11</v>
      </c>
    </row>
    <row r="42" spans="1:16" x14ac:dyDescent="0.2">
      <c r="A42" s="96">
        <f>'T-x-y fit P'!A40</f>
        <v>0.66049999999999998</v>
      </c>
      <c r="B42" s="45">
        <f t="shared" ref="B42:B48" si="11">1-_x1</f>
        <v>0.33950000000000002</v>
      </c>
      <c r="C42" s="45">
        <f t="shared" ref="C42:C48" si="12">EXP(_x2^2*(_A12+2*(_A21-_A12)*_x1))</f>
        <v>1.0537897899358393</v>
      </c>
      <c r="D42" s="45">
        <f t="shared" ref="D42:D48" si="13">EXP(_x1^2*(_A21+2*(_A12-_A21)*_x2))</f>
        <v>2.221289091615489</v>
      </c>
      <c r="E42" s="89">
        <f>'T-x-y fit P'!E40</f>
        <v>0.67149999999999999</v>
      </c>
      <c r="F42" s="89">
        <f>'T-x-y fit P'!F40</f>
        <v>0.32850000000000001</v>
      </c>
      <c r="G42" s="45">
        <f t="shared" si="3"/>
        <v>0.64032251710445709</v>
      </c>
      <c r="H42" s="45">
        <f t="shared" si="4"/>
        <v>0.35967748289554285</v>
      </c>
      <c r="I42" s="81">
        <f>'T-x-y fit P'!I40</f>
        <v>80.16</v>
      </c>
      <c r="J42" s="123">
        <f t="shared" si="5"/>
        <v>80.547555431459728</v>
      </c>
      <c r="K42" s="69">
        <v>2.8272742761259548E-3</v>
      </c>
      <c r="L42" s="75">
        <f t="shared" si="6"/>
        <v>699.17977117890769</v>
      </c>
      <c r="M42" s="75">
        <f t="shared" si="7"/>
        <v>362.48102454904569</v>
      </c>
      <c r="N42" s="72">
        <f t="shared" si="8"/>
        <v>760.00576900436749</v>
      </c>
      <c r="O42" s="89">
        <f t="shared" si="9"/>
        <v>2.8808168889087566</v>
      </c>
      <c r="P42" s="89">
        <f t="shared" si="10"/>
        <v>1.0867755941445417E-11</v>
      </c>
    </row>
    <row r="43" spans="1:16" x14ac:dyDescent="0.2">
      <c r="A43" s="96">
        <f>'T-x-y fit P'!A41</f>
        <v>0.69550000000000001</v>
      </c>
      <c r="B43" s="45">
        <f t="shared" si="11"/>
        <v>0.30449999999999999</v>
      </c>
      <c r="C43" s="45">
        <f t="shared" si="12"/>
        <v>1.0337820625706025</v>
      </c>
      <c r="D43" s="45">
        <f t="shared" si="13"/>
        <v>2.3125671786749669</v>
      </c>
      <c r="E43" s="89">
        <f>'T-x-y fit P'!E41</f>
        <v>0.6915</v>
      </c>
      <c r="F43" s="89">
        <f>'T-x-y fit P'!F41</f>
        <v>0.3085</v>
      </c>
      <c r="G43" s="45">
        <f t="shared" si="3"/>
        <v>0.66325751110398135</v>
      </c>
      <c r="H43" s="45">
        <f t="shared" si="4"/>
        <v>0.3367424888960186</v>
      </c>
      <c r="I43" s="81">
        <f>'T-x-y fit P'!I41</f>
        <v>80.11</v>
      </c>
      <c r="J43" s="123">
        <f t="shared" si="5"/>
        <v>80.612957021151772</v>
      </c>
      <c r="K43" s="69">
        <v>2.8267515864873589E-3</v>
      </c>
      <c r="L43" s="75">
        <f t="shared" si="6"/>
        <v>701.08874533746564</v>
      </c>
      <c r="M43" s="75">
        <f t="shared" si="7"/>
        <v>363.44040528284631</v>
      </c>
      <c r="N43" s="72">
        <f t="shared" si="8"/>
        <v>760.00586746400882</v>
      </c>
      <c r="O43" s="89">
        <f t="shared" si="9"/>
        <v>2.8808169451721142</v>
      </c>
      <c r="P43" s="89">
        <f t="shared" si="10"/>
        <v>1.1241880222543494E-11</v>
      </c>
    </row>
    <row r="44" spans="1:16" x14ac:dyDescent="0.2">
      <c r="A44" s="96">
        <f>'T-x-y fit P'!A42</f>
        <v>0.76500000000000001</v>
      </c>
      <c r="B44" s="45">
        <f t="shared" si="11"/>
        <v>0.23499999999999999</v>
      </c>
      <c r="C44" s="45">
        <f t="shared" si="12"/>
        <v>1.0092777607653227</v>
      </c>
      <c r="D44" s="45">
        <f t="shared" si="13"/>
        <v>2.4656223280674472</v>
      </c>
      <c r="E44" s="89">
        <f>'T-x-y fit P'!E42</f>
        <v>0.73699999999999999</v>
      </c>
      <c r="F44" s="89">
        <f>'T-x-y fit P'!F42</f>
        <v>0.26300000000000001</v>
      </c>
      <c r="G44" s="45">
        <f t="shared" si="3"/>
        <v>0.71999398687912175</v>
      </c>
      <c r="H44" s="45">
        <f t="shared" si="4"/>
        <v>0.28000601312087836</v>
      </c>
      <c r="I44" s="81">
        <f>'T-x-y fit P'!I42</f>
        <v>80.23</v>
      </c>
      <c r="J44" s="123">
        <f t="shared" si="5"/>
        <v>80.872816971404745</v>
      </c>
      <c r="K44" s="69">
        <v>2.8246766933126021E-3</v>
      </c>
      <c r="L44" s="75">
        <f t="shared" si="6"/>
        <v>708.71781475773787</v>
      </c>
      <c r="M44" s="75">
        <f t="shared" si="7"/>
        <v>367.27347193294275</v>
      </c>
      <c r="N44" s="72">
        <f t="shared" si="8"/>
        <v>760.00529688889287</v>
      </c>
      <c r="O44" s="89">
        <f t="shared" si="9"/>
        <v>2.8808166191250031</v>
      </c>
      <c r="P44" s="89">
        <f t="shared" si="10"/>
        <v>9.1617858820084379E-12</v>
      </c>
    </row>
    <row r="45" spans="1:16" x14ac:dyDescent="0.2">
      <c r="A45" s="96">
        <f>'T-x-y fit P'!A43</f>
        <v>0.80900000000000005</v>
      </c>
      <c r="B45" s="45">
        <f t="shared" si="11"/>
        <v>0.19099999999999995</v>
      </c>
      <c r="C45" s="45">
        <f t="shared" si="12"/>
        <v>1.0016883204441995</v>
      </c>
      <c r="D45" s="45">
        <f t="shared" si="13"/>
        <v>2.5346568941670649</v>
      </c>
      <c r="E45" s="89">
        <f>'T-x-y fit P'!E43</f>
        <v>0.77449999999999997</v>
      </c>
      <c r="F45" s="89">
        <f>'T-x-y fit P'!F43</f>
        <v>0.22550000000000003</v>
      </c>
      <c r="G45" s="45">
        <f t="shared" si="3"/>
        <v>0.76365569973008329</v>
      </c>
      <c r="H45" s="45">
        <f t="shared" si="4"/>
        <v>0.23634430026991676</v>
      </c>
      <c r="I45" s="81">
        <f>'T-x-y fit P'!I43</f>
        <v>80.37</v>
      </c>
      <c r="J45" s="123">
        <f t="shared" si="5"/>
        <v>81.125256466467874</v>
      </c>
      <c r="K45" s="69">
        <v>2.8226639646640127E-3</v>
      </c>
      <c r="L45" s="75">
        <f t="shared" si="6"/>
        <v>716.19696072887393</v>
      </c>
      <c r="M45" s="75">
        <f t="shared" si="7"/>
        <v>371.02963120920407</v>
      </c>
      <c r="N45" s="72">
        <f t="shared" si="8"/>
        <v>760.00422695886698</v>
      </c>
      <c r="O45" s="89">
        <f t="shared" si="9"/>
        <v>2.8808160077279048</v>
      </c>
      <c r="P45" s="89">
        <f t="shared" si="10"/>
        <v>5.8343847578025398E-12</v>
      </c>
    </row>
    <row r="46" spans="1:16" x14ac:dyDescent="0.2">
      <c r="A46" s="96">
        <f>'T-x-y fit P'!A44</f>
        <v>0.87250000000000005</v>
      </c>
      <c r="B46" s="45">
        <f t="shared" si="11"/>
        <v>0.12749999999999995</v>
      </c>
      <c r="C46" s="45">
        <f t="shared" si="12"/>
        <v>0.99791549153885262</v>
      </c>
      <c r="D46" s="45">
        <f t="shared" si="13"/>
        <v>2.5828034329727876</v>
      </c>
      <c r="E46" s="89">
        <f>'T-x-y fit P'!E44</f>
        <v>0.83399999999999996</v>
      </c>
      <c r="F46" s="89">
        <f>'T-x-y fit P'!F44</f>
        <v>0.16600000000000004</v>
      </c>
      <c r="G46" s="45">
        <f t="shared" si="3"/>
        <v>0.8362441471428268</v>
      </c>
      <c r="H46" s="45">
        <f t="shared" si="4"/>
        <v>0.16375585285717317</v>
      </c>
      <c r="I46" s="81">
        <f>'T-x-y fit P'!I44</f>
        <v>80.7</v>
      </c>
      <c r="J46" s="123">
        <f t="shared" si="5"/>
        <v>81.583358450967637</v>
      </c>
      <c r="K46" s="69">
        <v>2.8190187817879642E-3</v>
      </c>
      <c r="L46" s="75">
        <f t="shared" si="6"/>
        <v>729.94195719488869</v>
      </c>
      <c r="M46" s="75">
        <f t="shared" si="7"/>
        <v>377.92857350703031</v>
      </c>
      <c r="N46" s="72">
        <f t="shared" si="8"/>
        <v>760.00147784206536</v>
      </c>
      <c r="O46" s="89">
        <f t="shared" si="9"/>
        <v>2.8808144367781994</v>
      </c>
      <c r="P46" s="89">
        <f t="shared" si="10"/>
        <v>7.1317587212466288E-13</v>
      </c>
    </row>
    <row r="47" spans="1:16" x14ac:dyDescent="0.2">
      <c r="A47" s="96">
        <f>'T-x-y fit P'!A45</f>
        <v>0.95350000000000001</v>
      </c>
      <c r="B47" s="45">
        <f t="shared" si="11"/>
        <v>4.6499999999999986E-2</v>
      </c>
      <c r="C47" s="45">
        <f t="shared" si="12"/>
        <v>0.99924115862614094</v>
      </c>
      <c r="D47" s="45">
        <f t="shared" si="13"/>
        <v>2.5363972162313124</v>
      </c>
      <c r="E47" s="89">
        <f>'T-x-y fit P'!E45</f>
        <v>0.9325</v>
      </c>
      <c r="F47" s="89">
        <f>'T-x-y fit P'!F45</f>
        <v>6.7500000000000004E-2</v>
      </c>
      <c r="G47" s="45">
        <f t="shared" si="3"/>
        <v>0.93981560573319567</v>
      </c>
      <c r="H47" s="45">
        <f t="shared" si="4"/>
        <v>6.0184394266804359E-2</v>
      </c>
      <c r="I47" s="81">
        <f>'T-x-y fit P'!I45</f>
        <v>81.48</v>
      </c>
      <c r="J47" s="123">
        <f t="shared" si="5"/>
        <v>82.22772992246621</v>
      </c>
      <c r="K47" s="69">
        <v>2.8139073323986087E-3</v>
      </c>
      <c r="L47" s="75">
        <f t="shared" si="6"/>
        <v>749.65747050744699</v>
      </c>
      <c r="M47" s="75">
        <f t="shared" si="7"/>
        <v>387.81527048947214</v>
      </c>
      <c r="N47" s="72">
        <f t="shared" si="8"/>
        <v>759.99587065077174</v>
      </c>
      <c r="O47" s="89">
        <f t="shared" si="9"/>
        <v>2.8808112325986128</v>
      </c>
      <c r="P47" s="89">
        <f t="shared" si="10"/>
        <v>5.5680999837344288E-12</v>
      </c>
    </row>
    <row r="48" spans="1:16" x14ac:dyDescent="0.2">
      <c r="A48" s="96">
        <f>'T-x-y fit P'!A46</f>
        <v>1</v>
      </c>
      <c r="B48" s="45">
        <f t="shared" si="11"/>
        <v>0</v>
      </c>
      <c r="C48" s="45">
        <f t="shared" si="12"/>
        <v>1</v>
      </c>
      <c r="D48" s="45">
        <f t="shared" si="13"/>
        <v>2.4494912441453232</v>
      </c>
      <c r="E48" s="89">
        <f>'T-x-y fit P'!E46</f>
        <v>1</v>
      </c>
      <c r="F48" s="89">
        <f>'T-x-y fit P'!F46</f>
        <v>0</v>
      </c>
      <c r="G48" s="45">
        <f t="shared" si="3"/>
        <v>1</v>
      </c>
      <c r="H48" s="45">
        <f t="shared" si="4"/>
        <v>0</v>
      </c>
      <c r="I48" s="81">
        <f>'T-x-y fit P'!I46</f>
        <v>82.25</v>
      </c>
      <c r="J48" s="123">
        <f t="shared" si="5"/>
        <v>82.559725824140912</v>
      </c>
      <c r="K48" s="69">
        <v>2.8112810176418664E-3</v>
      </c>
      <c r="L48" s="75">
        <f t="shared" si="6"/>
        <v>759.9919475892799</v>
      </c>
      <c r="M48" s="75">
        <f t="shared" si="7"/>
        <v>392.99351528907448</v>
      </c>
      <c r="N48" s="72">
        <f t="shared" si="8"/>
        <v>759.9919475892799</v>
      </c>
      <c r="O48" s="89">
        <f t="shared" si="9"/>
        <v>2.8808089907859644</v>
      </c>
      <c r="P48" s="89">
        <f t="shared" si="10"/>
        <v>2.1173754642449073E-11</v>
      </c>
    </row>
    <row r="49" spans="1:16" x14ac:dyDescent="0.2">
      <c r="A49" s="96">
        <f>'T-x-y fit P'!A47</f>
        <v>0</v>
      </c>
      <c r="B49" s="45" t="s">
        <v>193</v>
      </c>
      <c r="E49" s="89">
        <f>'T-x-y fit P'!E47</f>
        <v>0</v>
      </c>
      <c r="F49" s="89">
        <f>'T-x-y fit P'!F47</f>
        <v>0</v>
      </c>
      <c r="G49" s="45"/>
      <c r="H49" s="45"/>
      <c r="I49" s="81">
        <f>'T-x-y fit P'!I47</f>
        <v>0</v>
      </c>
      <c r="J49" s="123">
        <f t="shared" si="5"/>
        <v>0</v>
      </c>
      <c r="K49" s="69"/>
      <c r="L49" s="75">
        <f t="shared" ref="L49:L80" si="14">IF(I49=0,,10^(_A1-_B1/(_C1+_T)))</f>
        <v>0</v>
      </c>
      <c r="M49" s="75">
        <f t="shared" ref="M49:M80" si="15">IF(I49=0,,10^(_A2-_B2/(_C2+_T)))</f>
        <v>0</v>
      </c>
      <c r="N49" s="72" t="e">
        <f t="shared" si="8"/>
        <v>#VALUE!</v>
      </c>
      <c r="O49" s="89">
        <f t="shared" si="9"/>
        <v>0</v>
      </c>
      <c r="P49" s="89">
        <f t="shared" si="10"/>
        <v>0</v>
      </c>
    </row>
    <row r="50" spans="1:16" x14ac:dyDescent="0.2">
      <c r="A50" s="96">
        <f>'T-x-y fit P'!A48</f>
        <v>0</v>
      </c>
      <c r="B50" s="45" t="s">
        <v>194</v>
      </c>
      <c r="E50" s="89">
        <f>'T-x-y fit P'!E48</f>
        <v>0</v>
      </c>
      <c r="F50" s="89">
        <f>'T-x-y fit P'!F48</f>
        <v>0</v>
      </c>
      <c r="G50" s="45"/>
      <c r="H50" s="45"/>
      <c r="I50" s="81">
        <f>'T-x-y fit P'!I48</f>
        <v>0</v>
      </c>
      <c r="J50" s="123">
        <f t="shared" si="5"/>
        <v>0</v>
      </c>
      <c r="K50" s="69"/>
      <c r="L50" s="75">
        <f t="shared" si="14"/>
        <v>0</v>
      </c>
      <c r="M50" s="75">
        <f t="shared" si="15"/>
        <v>0</v>
      </c>
      <c r="N50" s="72" t="e">
        <f t="shared" si="8"/>
        <v>#VALUE!</v>
      </c>
      <c r="O50" s="89">
        <f t="shared" si="9"/>
        <v>0</v>
      </c>
      <c r="P50" s="89">
        <f t="shared" si="10"/>
        <v>0</v>
      </c>
    </row>
    <row r="51" spans="1:16" x14ac:dyDescent="0.2">
      <c r="A51" s="96">
        <f>'T-x-y fit P'!A49</f>
        <v>0</v>
      </c>
      <c r="B51" s="45" t="s">
        <v>196</v>
      </c>
      <c r="E51" s="89">
        <f>'T-x-y fit P'!E49</f>
        <v>0</v>
      </c>
      <c r="F51" s="89">
        <f>'T-x-y fit P'!F49</f>
        <v>0</v>
      </c>
      <c r="G51" s="45"/>
      <c r="H51" s="45"/>
      <c r="I51" s="81">
        <f>'T-x-y fit P'!I49</f>
        <v>0</v>
      </c>
      <c r="J51" s="123">
        <f t="shared" si="5"/>
        <v>0</v>
      </c>
      <c r="K51" s="69"/>
      <c r="L51" s="75">
        <f t="shared" si="14"/>
        <v>0</v>
      </c>
      <c r="M51" s="75">
        <f t="shared" si="15"/>
        <v>0</v>
      </c>
      <c r="N51" s="72" t="e">
        <f t="shared" si="8"/>
        <v>#VALUE!</v>
      </c>
      <c r="O51" s="89">
        <f t="shared" si="9"/>
        <v>0</v>
      </c>
      <c r="P51" s="89">
        <f t="shared" si="10"/>
        <v>0</v>
      </c>
    </row>
    <row r="52" spans="1:16" x14ac:dyDescent="0.2">
      <c r="A52" s="96">
        <f>'T-x-y fit P'!A50</f>
        <v>0</v>
      </c>
      <c r="B52" s="45" t="s">
        <v>197</v>
      </c>
      <c r="E52" s="89">
        <f>'T-x-y fit P'!E50</f>
        <v>0</v>
      </c>
      <c r="F52" s="89">
        <f>'T-x-y fit P'!F50</f>
        <v>0</v>
      </c>
      <c r="G52" s="45"/>
      <c r="H52" s="45"/>
      <c r="I52" s="81">
        <f>'T-x-y fit P'!I50</f>
        <v>0</v>
      </c>
      <c r="J52" s="123">
        <f t="shared" si="5"/>
        <v>0</v>
      </c>
      <c r="K52" s="69"/>
      <c r="L52" s="75">
        <f t="shared" si="14"/>
        <v>0</v>
      </c>
      <c r="M52" s="75">
        <f t="shared" si="15"/>
        <v>0</v>
      </c>
      <c r="N52" s="72" t="e">
        <f t="shared" si="8"/>
        <v>#VALUE!</v>
      </c>
      <c r="O52" s="89">
        <f t="shared" si="9"/>
        <v>0</v>
      </c>
      <c r="P52" s="89">
        <f t="shared" si="10"/>
        <v>0</v>
      </c>
    </row>
    <row r="53" spans="1:16" x14ac:dyDescent="0.2">
      <c r="A53" s="96">
        <f>'T-x-y fit P'!A51</f>
        <v>0</v>
      </c>
      <c r="B53" s="45" t="s">
        <v>198</v>
      </c>
      <c r="E53" s="89">
        <f>'T-x-y fit P'!E51</f>
        <v>0</v>
      </c>
      <c r="F53" s="89">
        <f>'T-x-y fit P'!F51</f>
        <v>0</v>
      </c>
      <c r="G53" s="45"/>
      <c r="H53" s="45"/>
      <c r="I53" s="81">
        <f>'T-x-y fit P'!I51</f>
        <v>0</v>
      </c>
      <c r="J53" s="123">
        <f t="shared" si="5"/>
        <v>0</v>
      </c>
      <c r="K53" s="69"/>
      <c r="L53" s="75">
        <f t="shared" si="14"/>
        <v>0</v>
      </c>
      <c r="M53" s="75">
        <f t="shared" si="15"/>
        <v>0</v>
      </c>
      <c r="N53" s="72" t="e">
        <f t="shared" si="8"/>
        <v>#VALUE!</v>
      </c>
      <c r="O53" s="89">
        <f t="shared" si="9"/>
        <v>0</v>
      </c>
      <c r="P53" s="89">
        <f t="shared" si="10"/>
        <v>0</v>
      </c>
    </row>
    <row r="54" spans="1:16" x14ac:dyDescent="0.2">
      <c r="A54" s="96">
        <f>'T-x-y fit P'!A52</f>
        <v>0</v>
      </c>
      <c r="E54" s="89">
        <f>'T-x-y fit P'!E52</f>
        <v>0</v>
      </c>
      <c r="F54" s="89">
        <f>'T-x-y fit P'!F52</f>
        <v>0</v>
      </c>
      <c r="G54" s="45"/>
      <c r="H54" s="45"/>
      <c r="I54" s="81">
        <f>'T-x-y fit P'!I52</f>
        <v>0</v>
      </c>
      <c r="J54" s="123">
        <f t="shared" si="5"/>
        <v>0</v>
      </c>
      <c r="K54" s="69"/>
      <c r="L54" s="75">
        <f t="shared" si="14"/>
        <v>0</v>
      </c>
      <c r="M54" s="75">
        <f t="shared" si="15"/>
        <v>0</v>
      </c>
      <c r="N54" s="72">
        <f t="shared" si="8"/>
        <v>0</v>
      </c>
      <c r="O54" s="89">
        <f t="shared" si="9"/>
        <v>0</v>
      </c>
      <c r="P54" s="89">
        <f t="shared" si="10"/>
        <v>0</v>
      </c>
    </row>
    <row r="55" spans="1:16" x14ac:dyDescent="0.2">
      <c r="A55" s="96">
        <f>'T-x-y fit P'!A53</f>
        <v>0</v>
      </c>
      <c r="E55" s="89">
        <f>'T-x-y fit P'!E53</f>
        <v>0</v>
      </c>
      <c r="F55" s="89">
        <f>'T-x-y fit P'!F53</f>
        <v>0</v>
      </c>
      <c r="G55" s="45"/>
      <c r="H55" s="45"/>
      <c r="I55" s="81">
        <f>'T-x-y fit P'!I53</f>
        <v>0</v>
      </c>
      <c r="J55" s="123">
        <f t="shared" ref="J55:J86" si="16">IF(K55=0,,1/K55-273.15)</f>
        <v>0</v>
      </c>
      <c r="K55" s="69"/>
      <c r="L55" s="75">
        <f t="shared" si="14"/>
        <v>0</v>
      </c>
      <c r="M55" s="75">
        <f t="shared" si="15"/>
        <v>0</v>
      </c>
      <c r="N55" s="72">
        <f t="shared" ref="N55:N86" si="17">_x1*_g1*P1s+_x2*_g2*P2s</f>
        <v>0</v>
      </c>
      <c r="O55" s="89">
        <f t="shared" ref="O55:O86" si="18">IF(J55=0,,LOG(N55))</f>
        <v>0</v>
      </c>
      <c r="P55" s="89">
        <f t="shared" ref="P55:P86" si="19">IF(J55=0,,(O55-LOG($F$20))^2)</f>
        <v>0</v>
      </c>
    </row>
    <row r="56" spans="1:16" x14ac:dyDescent="0.2">
      <c r="A56" s="96">
        <f>'T-x-y fit P'!A54</f>
        <v>0</v>
      </c>
      <c r="E56" s="89">
        <f>'T-x-y fit P'!E54</f>
        <v>0</v>
      </c>
      <c r="F56" s="89">
        <f>'T-x-y fit P'!F54</f>
        <v>0</v>
      </c>
      <c r="G56" s="45"/>
      <c r="H56" s="45"/>
      <c r="I56" s="81">
        <f>'T-x-y fit P'!I54</f>
        <v>0</v>
      </c>
      <c r="J56" s="123">
        <f t="shared" si="16"/>
        <v>0</v>
      </c>
      <c r="K56" s="69"/>
      <c r="L56" s="75">
        <f t="shared" si="14"/>
        <v>0</v>
      </c>
      <c r="M56" s="75">
        <f t="shared" si="15"/>
        <v>0</v>
      </c>
      <c r="N56" s="72">
        <f t="shared" si="17"/>
        <v>0</v>
      </c>
      <c r="O56" s="89">
        <f t="shared" si="18"/>
        <v>0</v>
      </c>
      <c r="P56" s="89">
        <f t="shared" si="19"/>
        <v>0</v>
      </c>
    </row>
    <row r="57" spans="1:16" x14ac:dyDescent="0.2">
      <c r="A57" s="96">
        <f>'T-x-y fit P'!A55</f>
        <v>0</v>
      </c>
      <c r="E57" s="89">
        <f>'T-x-y fit P'!E55</f>
        <v>0</v>
      </c>
      <c r="F57" s="89">
        <f>'T-x-y fit P'!F55</f>
        <v>0</v>
      </c>
      <c r="G57" s="45"/>
      <c r="H57" s="45"/>
      <c r="I57" s="81">
        <f>'T-x-y fit P'!I55</f>
        <v>0</v>
      </c>
      <c r="J57" s="123">
        <f t="shared" si="16"/>
        <v>0</v>
      </c>
      <c r="K57" s="69"/>
      <c r="L57" s="75">
        <f t="shared" si="14"/>
        <v>0</v>
      </c>
      <c r="M57" s="75">
        <f t="shared" si="15"/>
        <v>0</v>
      </c>
      <c r="N57" s="72">
        <f t="shared" si="17"/>
        <v>0</v>
      </c>
      <c r="O57" s="89">
        <f t="shared" si="18"/>
        <v>0</v>
      </c>
      <c r="P57" s="89">
        <f t="shared" si="19"/>
        <v>0</v>
      </c>
    </row>
    <row r="58" spans="1:16" x14ac:dyDescent="0.2">
      <c r="A58" s="96">
        <f>'T-x-y fit P'!A56</f>
        <v>0</v>
      </c>
      <c r="E58" s="89">
        <f>'T-x-y fit P'!E56</f>
        <v>0</v>
      </c>
      <c r="F58" s="89">
        <f>'T-x-y fit P'!F56</f>
        <v>0</v>
      </c>
      <c r="G58" s="45"/>
      <c r="H58" s="45"/>
      <c r="I58" s="81">
        <f>'T-x-y fit P'!I56</f>
        <v>0</v>
      </c>
      <c r="J58" s="123">
        <f t="shared" si="16"/>
        <v>0</v>
      </c>
      <c r="K58" s="69"/>
      <c r="L58" s="75">
        <f t="shared" si="14"/>
        <v>0</v>
      </c>
      <c r="M58" s="75">
        <f t="shared" si="15"/>
        <v>0</v>
      </c>
      <c r="N58" s="72">
        <f t="shared" si="17"/>
        <v>0</v>
      </c>
      <c r="O58" s="89">
        <f t="shared" si="18"/>
        <v>0</v>
      </c>
      <c r="P58" s="89">
        <f t="shared" si="19"/>
        <v>0</v>
      </c>
    </row>
    <row r="59" spans="1:16" x14ac:dyDescent="0.2">
      <c r="A59" s="96">
        <f>'T-x-y fit P'!A57</f>
        <v>0</v>
      </c>
      <c r="E59" s="89">
        <f>'T-x-y fit P'!E57</f>
        <v>0</v>
      </c>
      <c r="F59" s="89">
        <f>'T-x-y fit P'!F57</f>
        <v>0</v>
      </c>
      <c r="G59" s="45"/>
      <c r="H59" s="45"/>
      <c r="I59" s="81">
        <f>'T-x-y fit P'!I57</f>
        <v>0</v>
      </c>
      <c r="J59" s="123">
        <f t="shared" si="16"/>
        <v>0</v>
      </c>
      <c r="K59" s="69"/>
      <c r="L59" s="75">
        <f t="shared" si="14"/>
        <v>0</v>
      </c>
      <c r="M59" s="75">
        <f t="shared" si="15"/>
        <v>0</v>
      </c>
      <c r="N59" s="72">
        <f t="shared" si="17"/>
        <v>0</v>
      </c>
      <c r="O59" s="89">
        <f t="shared" si="18"/>
        <v>0</v>
      </c>
      <c r="P59" s="89">
        <f t="shared" si="19"/>
        <v>0</v>
      </c>
    </row>
    <row r="60" spans="1:16" x14ac:dyDescent="0.2">
      <c r="A60" s="96">
        <f>'T-x-y fit P'!A58</f>
        <v>0</v>
      </c>
      <c r="E60" s="89">
        <f>'T-x-y fit P'!E58</f>
        <v>0</v>
      </c>
      <c r="F60" s="89">
        <f>'T-x-y fit P'!F58</f>
        <v>0</v>
      </c>
      <c r="G60" s="45"/>
      <c r="H60" s="45"/>
      <c r="I60" s="81">
        <f>'T-x-y fit P'!I58</f>
        <v>0</v>
      </c>
      <c r="J60" s="123">
        <f t="shared" si="16"/>
        <v>0</v>
      </c>
      <c r="K60" s="69"/>
      <c r="L60" s="75">
        <f t="shared" si="14"/>
        <v>0</v>
      </c>
      <c r="M60" s="75">
        <f t="shared" si="15"/>
        <v>0</v>
      </c>
      <c r="N60" s="72">
        <f t="shared" si="17"/>
        <v>0</v>
      </c>
      <c r="O60" s="89">
        <f t="shared" si="18"/>
        <v>0</v>
      </c>
      <c r="P60" s="89">
        <f t="shared" si="19"/>
        <v>0</v>
      </c>
    </row>
    <row r="61" spans="1:16" x14ac:dyDescent="0.2">
      <c r="A61" s="96">
        <f>'T-x-y fit P'!A59</f>
        <v>0</v>
      </c>
      <c r="E61" s="89">
        <f>'T-x-y fit P'!E59</f>
        <v>0</v>
      </c>
      <c r="F61" s="89">
        <f>'T-x-y fit P'!F59</f>
        <v>0</v>
      </c>
      <c r="G61" s="45"/>
      <c r="H61" s="45"/>
      <c r="I61" s="81">
        <f>'T-x-y fit P'!I59</f>
        <v>0</v>
      </c>
      <c r="J61" s="123">
        <f t="shared" si="16"/>
        <v>0</v>
      </c>
      <c r="K61" s="69"/>
      <c r="L61" s="75">
        <f t="shared" si="14"/>
        <v>0</v>
      </c>
      <c r="M61" s="75">
        <f t="shared" si="15"/>
        <v>0</v>
      </c>
      <c r="N61" s="72">
        <f t="shared" si="17"/>
        <v>0</v>
      </c>
      <c r="O61" s="89">
        <f t="shared" si="18"/>
        <v>0</v>
      </c>
      <c r="P61" s="89">
        <f t="shared" si="19"/>
        <v>0</v>
      </c>
    </row>
    <row r="62" spans="1:16" x14ac:dyDescent="0.2">
      <c r="A62" s="96">
        <f>'T-x-y fit P'!A60</f>
        <v>0</v>
      </c>
      <c r="E62" s="89">
        <f>'T-x-y fit P'!E60</f>
        <v>0</v>
      </c>
      <c r="F62" s="89">
        <f>'T-x-y fit P'!F60</f>
        <v>0</v>
      </c>
      <c r="G62" s="45"/>
      <c r="H62" s="45"/>
      <c r="I62" s="81">
        <f>'T-x-y fit P'!I60</f>
        <v>0</v>
      </c>
      <c r="J62" s="123">
        <f t="shared" si="16"/>
        <v>0</v>
      </c>
      <c r="K62" s="69"/>
      <c r="L62" s="75">
        <f t="shared" si="14"/>
        <v>0</v>
      </c>
      <c r="M62" s="75">
        <f t="shared" si="15"/>
        <v>0</v>
      </c>
      <c r="N62" s="72">
        <f t="shared" si="17"/>
        <v>0</v>
      </c>
      <c r="O62" s="89">
        <f t="shared" si="18"/>
        <v>0</v>
      </c>
      <c r="P62" s="89">
        <f t="shared" si="19"/>
        <v>0</v>
      </c>
    </row>
    <row r="63" spans="1:16" x14ac:dyDescent="0.2">
      <c r="A63" s="96">
        <f>'T-x-y fit P'!A61</f>
        <v>0</v>
      </c>
      <c r="E63" s="89">
        <f>'T-x-y fit P'!E61</f>
        <v>0</v>
      </c>
      <c r="F63" s="89">
        <f>'T-x-y fit P'!F61</f>
        <v>0</v>
      </c>
      <c r="G63" s="45"/>
      <c r="H63" s="45"/>
      <c r="I63" s="81">
        <f>'T-x-y fit P'!I61</f>
        <v>0</v>
      </c>
      <c r="J63" s="123">
        <f t="shared" si="16"/>
        <v>0</v>
      </c>
      <c r="K63" s="69"/>
      <c r="L63" s="75">
        <f t="shared" si="14"/>
        <v>0</v>
      </c>
      <c r="M63" s="75">
        <f t="shared" si="15"/>
        <v>0</v>
      </c>
      <c r="N63" s="72">
        <f t="shared" si="17"/>
        <v>0</v>
      </c>
      <c r="O63" s="89">
        <f t="shared" si="18"/>
        <v>0</v>
      </c>
      <c r="P63" s="89">
        <f t="shared" si="19"/>
        <v>0</v>
      </c>
    </row>
    <row r="64" spans="1:16" x14ac:dyDescent="0.2">
      <c r="A64" s="96">
        <f>'T-x-y fit P'!A62</f>
        <v>0</v>
      </c>
      <c r="E64" s="89">
        <f>'T-x-y fit P'!E62</f>
        <v>0</v>
      </c>
      <c r="F64" s="89">
        <f>'T-x-y fit P'!F62</f>
        <v>0</v>
      </c>
      <c r="G64" s="45"/>
      <c r="H64" s="45"/>
      <c r="I64" s="81">
        <f>'T-x-y fit P'!I62</f>
        <v>0</v>
      </c>
      <c r="J64" s="123">
        <f t="shared" si="16"/>
        <v>0</v>
      </c>
      <c r="K64" s="69"/>
      <c r="L64" s="75">
        <f t="shared" si="14"/>
        <v>0</v>
      </c>
      <c r="M64" s="75">
        <f t="shared" si="15"/>
        <v>0</v>
      </c>
      <c r="N64" s="72">
        <f t="shared" si="17"/>
        <v>0</v>
      </c>
      <c r="O64" s="89">
        <f t="shared" si="18"/>
        <v>0</v>
      </c>
      <c r="P64" s="89">
        <f t="shared" si="19"/>
        <v>0</v>
      </c>
    </row>
    <row r="65" spans="1:16" x14ac:dyDescent="0.2">
      <c r="A65" s="96">
        <f>'T-x-y fit P'!A63</f>
        <v>0</v>
      </c>
      <c r="E65" s="89">
        <f>'T-x-y fit P'!E63</f>
        <v>0</v>
      </c>
      <c r="F65" s="89">
        <f>'T-x-y fit P'!F63</f>
        <v>0</v>
      </c>
      <c r="G65" s="45"/>
      <c r="H65" s="45"/>
      <c r="I65" s="81">
        <f>'T-x-y fit P'!I63</f>
        <v>0</v>
      </c>
      <c r="J65" s="123">
        <f t="shared" si="16"/>
        <v>0</v>
      </c>
      <c r="K65" s="69"/>
      <c r="L65" s="75">
        <f t="shared" si="14"/>
        <v>0</v>
      </c>
      <c r="M65" s="75">
        <f t="shared" si="15"/>
        <v>0</v>
      </c>
      <c r="N65" s="72">
        <f t="shared" si="17"/>
        <v>0</v>
      </c>
      <c r="O65" s="89">
        <f t="shared" si="18"/>
        <v>0</v>
      </c>
      <c r="P65" s="89">
        <f t="shared" si="19"/>
        <v>0</v>
      </c>
    </row>
    <row r="66" spans="1:16" x14ac:dyDescent="0.2">
      <c r="A66" s="96">
        <f>'T-x-y fit P'!A64</f>
        <v>0</v>
      </c>
      <c r="E66" s="89">
        <f>'T-x-y fit P'!E64</f>
        <v>0</v>
      </c>
      <c r="F66" s="89">
        <f>'T-x-y fit P'!F64</f>
        <v>0</v>
      </c>
      <c r="G66" s="45"/>
      <c r="H66" s="45"/>
      <c r="I66" s="81">
        <f>'T-x-y fit P'!I64</f>
        <v>0</v>
      </c>
      <c r="J66" s="123">
        <f t="shared" si="16"/>
        <v>0</v>
      </c>
      <c r="K66" s="69"/>
      <c r="L66" s="75">
        <f t="shared" si="14"/>
        <v>0</v>
      </c>
      <c r="M66" s="75">
        <f t="shared" si="15"/>
        <v>0</v>
      </c>
      <c r="N66" s="72">
        <f t="shared" si="17"/>
        <v>0</v>
      </c>
      <c r="O66" s="89">
        <f t="shared" si="18"/>
        <v>0</v>
      </c>
      <c r="P66" s="89">
        <f t="shared" si="19"/>
        <v>0</v>
      </c>
    </row>
    <row r="67" spans="1:16" x14ac:dyDescent="0.2">
      <c r="A67" s="96">
        <f>'T-x-y fit P'!A65</f>
        <v>0</v>
      </c>
      <c r="E67" s="89">
        <f>'T-x-y fit P'!E65</f>
        <v>0</v>
      </c>
      <c r="F67" s="89">
        <f>'T-x-y fit P'!F65</f>
        <v>0</v>
      </c>
      <c r="G67" s="45"/>
      <c r="H67" s="45"/>
      <c r="I67" s="81">
        <f>'T-x-y fit P'!I65</f>
        <v>0</v>
      </c>
      <c r="J67" s="123">
        <f t="shared" si="16"/>
        <v>0</v>
      </c>
      <c r="K67" s="69"/>
      <c r="L67" s="75">
        <f t="shared" si="14"/>
        <v>0</v>
      </c>
      <c r="M67" s="75">
        <f t="shared" si="15"/>
        <v>0</v>
      </c>
      <c r="N67" s="72">
        <f t="shared" si="17"/>
        <v>0</v>
      </c>
      <c r="O67" s="89">
        <f t="shared" si="18"/>
        <v>0</v>
      </c>
      <c r="P67" s="89">
        <f t="shared" si="19"/>
        <v>0</v>
      </c>
    </row>
    <row r="68" spans="1:16" x14ac:dyDescent="0.2">
      <c r="A68" s="96">
        <f>'T-x-y fit P'!A66</f>
        <v>0</v>
      </c>
      <c r="E68" s="89">
        <f>'T-x-y fit P'!E66</f>
        <v>0</v>
      </c>
      <c r="F68" s="89">
        <f>'T-x-y fit P'!F66</f>
        <v>0</v>
      </c>
      <c r="G68" s="45"/>
      <c r="H68" s="45"/>
      <c r="I68" s="81">
        <f>'T-x-y fit P'!I66</f>
        <v>0</v>
      </c>
      <c r="J68" s="123">
        <f t="shared" si="16"/>
        <v>0</v>
      </c>
      <c r="K68" s="69"/>
      <c r="L68" s="75">
        <f t="shared" si="14"/>
        <v>0</v>
      </c>
      <c r="M68" s="75">
        <f t="shared" si="15"/>
        <v>0</v>
      </c>
      <c r="N68" s="72">
        <f t="shared" si="17"/>
        <v>0</v>
      </c>
      <c r="O68" s="89">
        <f t="shared" si="18"/>
        <v>0</v>
      </c>
      <c r="P68" s="89">
        <f t="shared" si="19"/>
        <v>0</v>
      </c>
    </row>
    <row r="69" spans="1:16" x14ac:dyDescent="0.2">
      <c r="A69" s="96">
        <f>'T-x-y fit P'!A67</f>
        <v>0</v>
      </c>
      <c r="E69" s="89">
        <f>'T-x-y fit P'!E67</f>
        <v>0</v>
      </c>
      <c r="F69" s="89">
        <f>'T-x-y fit P'!F67</f>
        <v>0</v>
      </c>
      <c r="G69" s="45"/>
      <c r="H69" s="45"/>
      <c r="I69" s="81">
        <f>'T-x-y fit P'!I67</f>
        <v>0</v>
      </c>
      <c r="J69" s="123">
        <f t="shared" si="16"/>
        <v>0</v>
      </c>
      <c r="K69" s="69"/>
      <c r="L69" s="75">
        <f t="shared" si="14"/>
        <v>0</v>
      </c>
      <c r="M69" s="75">
        <f t="shared" si="15"/>
        <v>0</v>
      </c>
      <c r="N69" s="72">
        <f t="shared" si="17"/>
        <v>0</v>
      </c>
      <c r="O69" s="89">
        <f t="shared" si="18"/>
        <v>0</v>
      </c>
      <c r="P69" s="89">
        <f t="shared" si="19"/>
        <v>0</v>
      </c>
    </row>
    <row r="70" spans="1:16" x14ac:dyDescent="0.2">
      <c r="A70" s="96">
        <f>'T-x-y fit P'!A68</f>
        <v>0</v>
      </c>
      <c r="E70" s="89">
        <f>'T-x-y fit P'!E68</f>
        <v>0</v>
      </c>
      <c r="F70" s="89">
        <f>'T-x-y fit P'!F68</f>
        <v>0</v>
      </c>
      <c r="G70" s="45"/>
      <c r="H70" s="45"/>
      <c r="I70" s="81">
        <f>'T-x-y fit P'!I68</f>
        <v>0</v>
      </c>
      <c r="J70" s="123">
        <f t="shared" si="16"/>
        <v>0</v>
      </c>
      <c r="K70" s="69"/>
      <c r="L70" s="75">
        <f t="shared" si="14"/>
        <v>0</v>
      </c>
      <c r="M70" s="75">
        <f t="shared" si="15"/>
        <v>0</v>
      </c>
      <c r="N70" s="72">
        <f t="shared" si="17"/>
        <v>0</v>
      </c>
      <c r="O70" s="89">
        <f t="shared" si="18"/>
        <v>0</v>
      </c>
      <c r="P70" s="89">
        <f t="shared" si="19"/>
        <v>0</v>
      </c>
    </row>
    <row r="71" spans="1:16" x14ac:dyDescent="0.2">
      <c r="A71" s="96">
        <f>'T-x-y fit P'!A69</f>
        <v>0</v>
      </c>
      <c r="E71" s="89">
        <f>'T-x-y fit P'!E69</f>
        <v>0</v>
      </c>
      <c r="F71" s="89">
        <f>'T-x-y fit P'!F69</f>
        <v>0</v>
      </c>
      <c r="G71" s="45"/>
      <c r="H71" s="45"/>
      <c r="I71" s="81">
        <f>'T-x-y fit P'!I69</f>
        <v>0</v>
      </c>
      <c r="J71" s="123">
        <f t="shared" si="16"/>
        <v>0</v>
      </c>
      <c r="K71" s="69"/>
      <c r="L71" s="75">
        <f t="shared" si="14"/>
        <v>0</v>
      </c>
      <c r="M71" s="75">
        <f t="shared" si="15"/>
        <v>0</v>
      </c>
      <c r="N71" s="72">
        <f t="shared" si="17"/>
        <v>0</v>
      </c>
      <c r="O71" s="89">
        <f t="shared" si="18"/>
        <v>0</v>
      </c>
      <c r="P71" s="89">
        <f t="shared" si="19"/>
        <v>0</v>
      </c>
    </row>
    <row r="72" spans="1:16" x14ac:dyDescent="0.2">
      <c r="A72" s="96">
        <f>'T-x-y fit P'!A70</f>
        <v>0</v>
      </c>
      <c r="E72" s="89">
        <f>'T-x-y fit P'!E70</f>
        <v>0</v>
      </c>
      <c r="F72" s="89">
        <f>'T-x-y fit P'!F70</f>
        <v>0</v>
      </c>
      <c r="G72" s="45"/>
      <c r="H72" s="45"/>
      <c r="I72" s="81">
        <f>'T-x-y fit P'!I70</f>
        <v>0</v>
      </c>
      <c r="J72" s="123">
        <f t="shared" si="16"/>
        <v>0</v>
      </c>
      <c r="K72" s="69"/>
      <c r="L72" s="75">
        <f t="shared" si="14"/>
        <v>0</v>
      </c>
      <c r="M72" s="75">
        <f t="shared" si="15"/>
        <v>0</v>
      </c>
      <c r="N72" s="72">
        <f t="shared" si="17"/>
        <v>0</v>
      </c>
      <c r="O72" s="89">
        <f t="shared" si="18"/>
        <v>0</v>
      </c>
      <c r="P72" s="89">
        <f t="shared" si="19"/>
        <v>0</v>
      </c>
    </row>
    <row r="73" spans="1:16" x14ac:dyDescent="0.2">
      <c r="A73" s="96">
        <f>'T-x-y fit P'!A71</f>
        <v>0</v>
      </c>
      <c r="E73" s="89">
        <f>'T-x-y fit P'!E71</f>
        <v>0</v>
      </c>
      <c r="F73" s="89">
        <f>'T-x-y fit P'!F71</f>
        <v>0</v>
      </c>
      <c r="G73" s="45"/>
      <c r="H73" s="45"/>
      <c r="I73" s="81">
        <f>'T-x-y fit P'!I71</f>
        <v>0</v>
      </c>
      <c r="J73" s="123">
        <f t="shared" si="16"/>
        <v>0</v>
      </c>
      <c r="K73" s="69"/>
      <c r="L73" s="75">
        <f t="shared" si="14"/>
        <v>0</v>
      </c>
      <c r="M73" s="75">
        <f t="shared" si="15"/>
        <v>0</v>
      </c>
      <c r="N73" s="72">
        <f t="shared" si="17"/>
        <v>0</v>
      </c>
      <c r="O73" s="89">
        <f t="shared" si="18"/>
        <v>0</v>
      </c>
      <c r="P73" s="89">
        <f t="shared" si="19"/>
        <v>0</v>
      </c>
    </row>
    <row r="74" spans="1:16" x14ac:dyDescent="0.2">
      <c r="A74" s="96">
        <f>'T-x-y fit P'!A72</f>
        <v>0</v>
      </c>
      <c r="E74" s="89">
        <f>'T-x-y fit P'!E72</f>
        <v>0</v>
      </c>
      <c r="F74" s="89">
        <f>'T-x-y fit P'!F72</f>
        <v>0</v>
      </c>
      <c r="G74" s="45"/>
      <c r="H74" s="45"/>
      <c r="I74" s="81">
        <f>'T-x-y fit P'!I72</f>
        <v>0</v>
      </c>
      <c r="J74" s="123">
        <f t="shared" si="16"/>
        <v>0</v>
      </c>
      <c r="K74" s="69"/>
      <c r="L74" s="75">
        <f t="shared" si="14"/>
        <v>0</v>
      </c>
      <c r="M74" s="75">
        <f t="shared" si="15"/>
        <v>0</v>
      </c>
      <c r="N74" s="72">
        <f t="shared" si="17"/>
        <v>0</v>
      </c>
      <c r="O74" s="89">
        <f t="shared" si="18"/>
        <v>0</v>
      </c>
      <c r="P74" s="89">
        <f t="shared" si="19"/>
        <v>0</v>
      </c>
    </row>
    <row r="75" spans="1:16" x14ac:dyDescent="0.2">
      <c r="A75" s="96">
        <f>'T-x-y fit P'!A73</f>
        <v>0</v>
      </c>
      <c r="E75" s="89">
        <f>'T-x-y fit P'!E73</f>
        <v>0</v>
      </c>
      <c r="F75" s="89">
        <f>'T-x-y fit P'!F73</f>
        <v>0</v>
      </c>
      <c r="G75" s="45"/>
      <c r="H75" s="45"/>
      <c r="I75" s="81">
        <f>'T-x-y fit P'!I73</f>
        <v>0</v>
      </c>
      <c r="J75" s="123">
        <f t="shared" si="16"/>
        <v>0</v>
      </c>
      <c r="K75" s="69"/>
      <c r="L75" s="75">
        <f t="shared" si="14"/>
        <v>0</v>
      </c>
      <c r="M75" s="75">
        <f t="shared" si="15"/>
        <v>0</v>
      </c>
      <c r="N75" s="72">
        <f t="shared" si="17"/>
        <v>0</v>
      </c>
      <c r="O75" s="89">
        <f t="shared" si="18"/>
        <v>0</v>
      </c>
      <c r="P75" s="89">
        <f t="shared" si="19"/>
        <v>0</v>
      </c>
    </row>
    <row r="76" spans="1:16" x14ac:dyDescent="0.2">
      <c r="A76" s="96">
        <f>'T-x-y fit P'!A74</f>
        <v>0</v>
      </c>
      <c r="E76" s="89">
        <f>'T-x-y fit P'!E74</f>
        <v>0</v>
      </c>
      <c r="F76" s="89">
        <f>'T-x-y fit P'!F74</f>
        <v>0</v>
      </c>
      <c r="G76" s="45"/>
      <c r="H76" s="45"/>
      <c r="I76" s="81">
        <f>'T-x-y fit P'!I74</f>
        <v>0</v>
      </c>
      <c r="J76" s="123">
        <f t="shared" si="16"/>
        <v>0</v>
      </c>
      <c r="K76" s="69"/>
      <c r="L76" s="75">
        <f t="shared" si="14"/>
        <v>0</v>
      </c>
      <c r="M76" s="75">
        <f t="shared" si="15"/>
        <v>0</v>
      </c>
      <c r="N76" s="72">
        <f t="shared" si="17"/>
        <v>0</v>
      </c>
      <c r="O76" s="89">
        <f t="shared" si="18"/>
        <v>0</v>
      </c>
      <c r="P76" s="89">
        <f t="shared" si="19"/>
        <v>0</v>
      </c>
    </row>
    <row r="77" spans="1:16" x14ac:dyDescent="0.2">
      <c r="A77" s="96">
        <f>'T-x-y fit P'!A75</f>
        <v>0</v>
      </c>
      <c r="E77" s="89">
        <f>'T-x-y fit P'!E75</f>
        <v>0</v>
      </c>
      <c r="F77" s="89">
        <f>'T-x-y fit P'!F75</f>
        <v>0</v>
      </c>
      <c r="G77" s="45"/>
      <c r="H77" s="45"/>
      <c r="I77" s="81">
        <f>'T-x-y fit P'!I75</f>
        <v>0</v>
      </c>
      <c r="J77" s="123">
        <f t="shared" si="16"/>
        <v>0</v>
      </c>
      <c r="K77" s="69"/>
      <c r="L77" s="75">
        <f t="shared" si="14"/>
        <v>0</v>
      </c>
      <c r="M77" s="75">
        <f t="shared" si="15"/>
        <v>0</v>
      </c>
      <c r="N77" s="72">
        <f t="shared" si="17"/>
        <v>0</v>
      </c>
      <c r="O77" s="89">
        <f t="shared" si="18"/>
        <v>0</v>
      </c>
      <c r="P77" s="89">
        <f t="shared" si="19"/>
        <v>0</v>
      </c>
    </row>
    <row r="78" spans="1:16" x14ac:dyDescent="0.2">
      <c r="A78" s="96">
        <f>'T-x-y fit P'!A76</f>
        <v>0</v>
      </c>
      <c r="E78" s="89">
        <f>'T-x-y fit P'!E76</f>
        <v>0</v>
      </c>
      <c r="F78" s="89">
        <f>'T-x-y fit P'!F76</f>
        <v>0</v>
      </c>
      <c r="G78" s="45"/>
      <c r="H78" s="45"/>
      <c r="I78" s="81">
        <f>'T-x-y fit P'!I76</f>
        <v>0</v>
      </c>
      <c r="J78" s="123">
        <f t="shared" si="16"/>
        <v>0</v>
      </c>
      <c r="K78" s="69"/>
      <c r="L78" s="75">
        <f t="shared" si="14"/>
        <v>0</v>
      </c>
      <c r="M78" s="75">
        <f t="shared" si="15"/>
        <v>0</v>
      </c>
      <c r="N78" s="72">
        <f t="shared" si="17"/>
        <v>0</v>
      </c>
      <c r="O78" s="89">
        <f t="shared" si="18"/>
        <v>0</v>
      </c>
      <c r="P78" s="89">
        <f t="shared" si="19"/>
        <v>0</v>
      </c>
    </row>
    <row r="79" spans="1:16" x14ac:dyDescent="0.2">
      <c r="A79" s="96">
        <f>'T-x-y fit P'!A77</f>
        <v>0</v>
      </c>
      <c r="E79" s="89">
        <f>'T-x-y fit P'!E77</f>
        <v>0</v>
      </c>
      <c r="F79" s="89">
        <f>'T-x-y fit P'!F77</f>
        <v>0</v>
      </c>
      <c r="G79" s="45"/>
      <c r="H79" s="45"/>
      <c r="I79" s="81">
        <f>'T-x-y fit P'!I77</f>
        <v>0</v>
      </c>
      <c r="J79" s="123">
        <f t="shared" si="16"/>
        <v>0</v>
      </c>
      <c r="K79" s="69"/>
      <c r="L79" s="75">
        <f t="shared" si="14"/>
        <v>0</v>
      </c>
      <c r="M79" s="75">
        <f t="shared" si="15"/>
        <v>0</v>
      </c>
      <c r="N79" s="72">
        <f t="shared" si="17"/>
        <v>0</v>
      </c>
      <c r="O79" s="89">
        <f t="shared" si="18"/>
        <v>0</v>
      </c>
      <c r="P79" s="89">
        <f t="shared" si="19"/>
        <v>0</v>
      </c>
    </row>
    <row r="80" spans="1:16" x14ac:dyDescent="0.2">
      <c r="A80" s="96">
        <f>'T-x-y fit P'!A78</f>
        <v>0</v>
      </c>
      <c r="E80" s="89">
        <f>'T-x-y fit P'!E78</f>
        <v>0</v>
      </c>
      <c r="F80" s="89">
        <f>'T-x-y fit P'!F78</f>
        <v>0</v>
      </c>
      <c r="G80" s="45"/>
      <c r="H80" s="45"/>
      <c r="I80" s="81">
        <f>'T-x-y fit P'!I78</f>
        <v>0</v>
      </c>
      <c r="J80" s="123">
        <f t="shared" si="16"/>
        <v>0</v>
      </c>
      <c r="K80" s="69"/>
      <c r="L80" s="75">
        <f t="shared" si="14"/>
        <v>0</v>
      </c>
      <c r="M80" s="75">
        <f t="shared" si="15"/>
        <v>0</v>
      </c>
      <c r="N80" s="72">
        <f t="shared" si="17"/>
        <v>0</v>
      </c>
      <c r="O80" s="89">
        <f t="shared" si="18"/>
        <v>0</v>
      </c>
      <c r="P80" s="89">
        <f t="shared" si="19"/>
        <v>0</v>
      </c>
    </row>
    <row r="81" spans="1:16" x14ac:dyDescent="0.2">
      <c r="A81" s="96">
        <f>'T-x-y fit P'!A79</f>
        <v>0</v>
      </c>
      <c r="E81" s="89">
        <f>'T-x-y fit P'!E79</f>
        <v>0</v>
      </c>
      <c r="F81" s="89">
        <f>'T-x-y fit P'!F79</f>
        <v>0</v>
      </c>
      <c r="G81" s="45"/>
      <c r="H81" s="45"/>
      <c r="I81" s="81">
        <f>'T-x-y fit P'!I79</f>
        <v>0</v>
      </c>
      <c r="J81" s="123">
        <f t="shared" si="16"/>
        <v>0</v>
      </c>
      <c r="K81" s="69"/>
      <c r="L81" s="75">
        <f t="shared" ref="L81:L112" si="20">IF(I81=0,,10^(_A1-_B1/(_C1+_T)))</f>
        <v>0</v>
      </c>
      <c r="M81" s="75">
        <f t="shared" ref="M81:M112" si="21">IF(I81=0,,10^(_A2-_B2/(_C2+_T)))</f>
        <v>0</v>
      </c>
      <c r="N81" s="72">
        <f t="shared" si="17"/>
        <v>0</v>
      </c>
      <c r="O81" s="89">
        <f t="shared" si="18"/>
        <v>0</v>
      </c>
      <c r="P81" s="89">
        <f t="shared" si="19"/>
        <v>0</v>
      </c>
    </row>
    <row r="82" spans="1:16" x14ac:dyDescent="0.2">
      <c r="A82" s="96">
        <f>'T-x-y fit P'!A80</f>
        <v>0</v>
      </c>
      <c r="E82" s="89">
        <f>'T-x-y fit P'!E80</f>
        <v>0</v>
      </c>
      <c r="F82" s="89">
        <f>'T-x-y fit P'!F80</f>
        <v>0</v>
      </c>
      <c r="G82" s="45"/>
      <c r="H82" s="45"/>
      <c r="I82" s="81">
        <f>'T-x-y fit P'!I80</f>
        <v>0</v>
      </c>
      <c r="J82" s="123">
        <f t="shared" si="16"/>
        <v>0</v>
      </c>
      <c r="K82" s="69"/>
      <c r="L82" s="75">
        <f t="shared" si="20"/>
        <v>0</v>
      </c>
      <c r="M82" s="75">
        <f t="shared" si="21"/>
        <v>0</v>
      </c>
      <c r="N82" s="72">
        <f t="shared" si="17"/>
        <v>0</v>
      </c>
      <c r="O82" s="89">
        <f t="shared" si="18"/>
        <v>0</v>
      </c>
      <c r="P82" s="89">
        <f t="shared" si="19"/>
        <v>0</v>
      </c>
    </row>
    <row r="83" spans="1:16" x14ac:dyDescent="0.2">
      <c r="A83" s="96">
        <f>'T-x-y fit P'!A81</f>
        <v>0</v>
      </c>
      <c r="E83" s="89">
        <f>'T-x-y fit P'!E81</f>
        <v>0</v>
      </c>
      <c r="F83" s="89">
        <f>'T-x-y fit P'!F81</f>
        <v>0</v>
      </c>
      <c r="G83" s="45"/>
      <c r="H83" s="45"/>
      <c r="I83" s="81">
        <f>'T-x-y fit P'!I81</f>
        <v>0</v>
      </c>
      <c r="J83" s="123">
        <f t="shared" si="16"/>
        <v>0</v>
      </c>
      <c r="K83" s="69"/>
      <c r="L83" s="75">
        <f t="shared" si="20"/>
        <v>0</v>
      </c>
      <c r="M83" s="75">
        <f t="shared" si="21"/>
        <v>0</v>
      </c>
      <c r="N83" s="72">
        <f t="shared" si="17"/>
        <v>0</v>
      </c>
      <c r="O83" s="89">
        <f t="shared" si="18"/>
        <v>0</v>
      </c>
      <c r="P83" s="89">
        <f t="shared" si="19"/>
        <v>0</v>
      </c>
    </row>
    <row r="84" spans="1:16" x14ac:dyDescent="0.2">
      <c r="A84" s="96">
        <f>'T-x-y fit P'!A82</f>
        <v>0</v>
      </c>
      <c r="E84" s="89">
        <f>'T-x-y fit P'!E82</f>
        <v>0</v>
      </c>
      <c r="F84" s="89">
        <f>'T-x-y fit P'!F82</f>
        <v>0</v>
      </c>
      <c r="G84" s="45"/>
      <c r="H84" s="45"/>
      <c r="I84" s="81">
        <f>'T-x-y fit P'!I82</f>
        <v>0</v>
      </c>
      <c r="J84" s="123">
        <f t="shared" si="16"/>
        <v>0</v>
      </c>
      <c r="K84" s="69"/>
      <c r="L84" s="75">
        <f t="shared" si="20"/>
        <v>0</v>
      </c>
      <c r="M84" s="75">
        <f t="shared" si="21"/>
        <v>0</v>
      </c>
      <c r="N84" s="72">
        <f t="shared" si="17"/>
        <v>0</v>
      </c>
      <c r="O84" s="89">
        <f t="shared" si="18"/>
        <v>0</v>
      </c>
      <c r="P84" s="89">
        <f t="shared" si="19"/>
        <v>0</v>
      </c>
    </row>
    <row r="85" spans="1:16" x14ac:dyDescent="0.2">
      <c r="A85" s="96">
        <f>'T-x-y fit P'!A83</f>
        <v>0</v>
      </c>
      <c r="E85" s="89">
        <f>'T-x-y fit P'!E83</f>
        <v>0</v>
      </c>
      <c r="F85" s="89">
        <f>'T-x-y fit P'!F83</f>
        <v>0</v>
      </c>
      <c r="G85" s="45"/>
      <c r="H85" s="45"/>
      <c r="I85" s="81">
        <f>'T-x-y fit P'!I83</f>
        <v>0</v>
      </c>
      <c r="J85" s="123">
        <f t="shared" si="16"/>
        <v>0</v>
      </c>
      <c r="K85" s="69"/>
      <c r="L85" s="75">
        <f t="shared" si="20"/>
        <v>0</v>
      </c>
      <c r="M85" s="75">
        <f t="shared" si="21"/>
        <v>0</v>
      </c>
      <c r="N85" s="72">
        <f t="shared" si="17"/>
        <v>0</v>
      </c>
      <c r="O85" s="89">
        <f t="shared" si="18"/>
        <v>0</v>
      </c>
      <c r="P85" s="89">
        <f t="shared" si="19"/>
        <v>0</v>
      </c>
    </row>
    <row r="86" spans="1:16" x14ac:dyDescent="0.2">
      <c r="A86" s="96">
        <f>'T-x-y fit P'!A84</f>
        <v>0</v>
      </c>
      <c r="E86" s="89">
        <f>'T-x-y fit P'!E84</f>
        <v>0</v>
      </c>
      <c r="F86" s="89">
        <f>'T-x-y fit P'!F84</f>
        <v>0</v>
      </c>
      <c r="G86" s="45"/>
      <c r="H86" s="45"/>
      <c r="I86" s="81">
        <f>'T-x-y fit P'!I84</f>
        <v>0</v>
      </c>
      <c r="J86" s="123">
        <f t="shared" si="16"/>
        <v>0</v>
      </c>
      <c r="K86" s="69"/>
      <c r="L86" s="75">
        <f t="shared" si="20"/>
        <v>0</v>
      </c>
      <c r="M86" s="75">
        <f t="shared" si="21"/>
        <v>0</v>
      </c>
      <c r="N86" s="72">
        <f t="shared" si="17"/>
        <v>0</v>
      </c>
      <c r="O86" s="89">
        <f t="shared" si="18"/>
        <v>0</v>
      </c>
      <c r="P86" s="89">
        <f t="shared" si="19"/>
        <v>0</v>
      </c>
    </row>
    <row r="87" spans="1:16" x14ac:dyDescent="0.2">
      <c r="A87" s="96">
        <f>'T-x-y fit P'!A85</f>
        <v>0</v>
      </c>
      <c r="E87" s="89">
        <f>'T-x-y fit P'!E85</f>
        <v>0</v>
      </c>
      <c r="F87" s="89">
        <f>'T-x-y fit P'!F85</f>
        <v>0</v>
      </c>
      <c r="G87" s="45"/>
      <c r="H87" s="45"/>
      <c r="I87" s="81">
        <f>'T-x-y fit P'!I85</f>
        <v>0</v>
      </c>
      <c r="J87" s="123">
        <f t="shared" ref="J87:J118" si="22">IF(K87=0,,1/K87-273.15)</f>
        <v>0</v>
      </c>
      <c r="K87" s="69"/>
      <c r="L87" s="75">
        <f t="shared" si="20"/>
        <v>0</v>
      </c>
      <c r="M87" s="75">
        <f t="shared" si="21"/>
        <v>0</v>
      </c>
      <c r="N87" s="72">
        <f t="shared" ref="N87:N118" si="23">_x1*_g1*P1s+_x2*_g2*P2s</f>
        <v>0</v>
      </c>
      <c r="O87" s="89">
        <f t="shared" ref="O87:O118" si="24">IF(J87=0,,LOG(N87))</f>
        <v>0</v>
      </c>
      <c r="P87" s="89">
        <f t="shared" ref="P87:P118" si="25">IF(J87=0,,(O87-LOG($F$20))^2)</f>
        <v>0</v>
      </c>
    </row>
    <row r="88" spans="1:16" x14ac:dyDescent="0.2">
      <c r="A88" s="96">
        <f>'T-x-y fit P'!A86</f>
        <v>0</v>
      </c>
      <c r="E88" s="89">
        <f>'T-x-y fit P'!E86</f>
        <v>0</v>
      </c>
      <c r="F88" s="89">
        <f>'T-x-y fit P'!F86</f>
        <v>0</v>
      </c>
      <c r="G88" s="45"/>
      <c r="H88" s="45"/>
      <c r="I88" s="81">
        <f>'T-x-y fit P'!I86</f>
        <v>0</v>
      </c>
      <c r="J88" s="123">
        <f t="shared" si="22"/>
        <v>0</v>
      </c>
      <c r="K88" s="69"/>
      <c r="L88" s="75">
        <f t="shared" si="20"/>
        <v>0</v>
      </c>
      <c r="M88" s="75">
        <f t="shared" si="21"/>
        <v>0</v>
      </c>
      <c r="N88" s="72">
        <f t="shared" si="23"/>
        <v>0</v>
      </c>
      <c r="O88" s="89">
        <f t="shared" si="24"/>
        <v>0</v>
      </c>
      <c r="P88" s="89">
        <f t="shared" si="25"/>
        <v>0</v>
      </c>
    </row>
    <row r="89" spans="1:16" x14ac:dyDescent="0.2">
      <c r="A89" s="96">
        <f>'T-x-y fit P'!A87</f>
        <v>0</v>
      </c>
      <c r="E89" s="89">
        <f>'T-x-y fit P'!E87</f>
        <v>0</v>
      </c>
      <c r="F89" s="89">
        <f>'T-x-y fit P'!F87</f>
        <v>0</v>
      </c>
      <c r="G89" s="45"/>
      <c r="H89" s="45"/>
      <c r="I89" s="81">
        <f>'T-x-y fit P'!I87</f>
        <v>0</v>
      </c>
      <c r="J89" s="123">
        <f t="shared" si="22"/>
        <v>0</v>
      </c>
      <c r="K89" s="69"/>
      <c r="L89" s="75">
        <f t="shared" si="20"/>
        <v>0</v>
      </c>
      <c r="M89" s="75">
        <f t="shared" si="21"/>
        <v>0</v>
      </c>
      <c r="N89" s="72">
        <f t="shared" si="23"/>
        <v>0</v>
      </c>
      <c r="O89" s="89">
        <f t="shared" si="24"/>
        <v>0</v>
      </c>
      <c r="P89" s="89">
        <f t="shared" si="25"/>
        <v>0</v>
      </c>
    </row>
    <row r="90" spans="1:16" x14ac:dyDescent="0.2">
      <c r="A90" s="96">
        <f>'T-x-y fit P'!A88</f>
        <v>0</v>
      </c>
      <c r="E90" s="89">
        <f>'T-x-y fit P'!E88</f>
        <v>0</v>
      </c>
      <c r="F90" s="89">
        <f>'T-x-y fit P'!F88</f>
        <v>0</v>
      </c>
      <c r="G90" s="45"/>
      <c r="H90" s="45"/>
      <c r="I90" s="81">
        <f>'T-x-y fit P'!I88</f>
        <v>0</v>
      </c>
      <c r="J90" s="123">
        <f t="shared" si="22"/>
        <v>0</v>
      </c>
      <c r="K90" s="69"/>
      <c r="L90" s="75">
        <f t="shared" si="20"/>
        <v>0</v>
      </c>
      <c r="M90" s="75">
        <f t="shared" si="21"/>
        <v>0</v>
      </c>
      <c r="N90" s="72">
        <f t="shared" si="23"/>
        <v>0</v>
      </c>
      <c r="O90" s="89">
        <f t="shared" si="24"/>
        <v>0</v>
      </c>
      <c r="P90" s="89">
        <f t="shared" si="25"/>
        <v>0</v>
      </c>
    </row>
    <row r="91" spans="1:16" x14ac:dyDescent="0.2">
      <c r="A91" s="96">
        <f>'T-x-y fit P'!A89</f>
        <v>0</v>
      </c>
      <c r="E91" s="89">
        <f>'T-x-y fit P'!E89</f>
        <v>0</v>
      </c>
      <c r="F91" s="89">
        <f>'T-x-y fit P'!F89</f>
        <v>0</v>
      </c>
      <c r="G91" s="45"/>
      <c r="H91" s="45"/>
      <c r="I91" s="81">
        <f>'T-x-y fit P'!I89</f>
        <v>0</v>
      </c>
      <c r="J91" s="123">
        <f t="shared" si="22"/>
        <v>0</v>
      </c>
      <c r="K91" s="69"/>
      <c r="L91" s="75">
        <f t="shared" si="20"/>
        <v>0</v>
      </c>
      <c r="M91" s="75">
        <f t="shared" si="21"/>
        <v>0</v>
      </c>
      <c r="N91" s="72">
        <f t="shared" si="23"/>
        <v>0</v>
      </c>
      <c r="O91" s="89">
        <f t="shared" si="24"/>
        <v>0</v>
      </c>
      <c r="P91" s="89">
        <f t="shared" si="25"/>
        <v>0</v>
      </c>
    </row>
    <row r="92" spans="1:16" x14ac:dyDescent="0.2">
      <c r="A92" s="96">
        <f>'T-x-y fit P'!A90</f>
        <v>0</v>
      </c>
      <c r="E92" s="89">
        <f>'T-x-y fit P'!E90</f>
        <v>0</v>
      </c>
      <c r="F92" s="89">
        <f>'T-x-y fit P'!F90</f>
        <v>0</v>
      </c>
      <c r="G92" s="45"/>
      <c r="H92" s="45"/>
      <c r="I92" s="81">
        <f>'T-x-y fit P'!I90</f>
        <v>0</v>
      </c>
      <c r="J92" s="123">
        <f t="shared" si="22"/>
        <v>0</v>
      </c>
      <c r="K92" s="69"/>
      <c r="L92" s="75">
        <f t="shared" si="20"/>
        <v>0</v>
      </c>
      <c r="M92" s="75">
        <f t="shared" si="21"/>
        <v>0</v>
      </c>
      <c r="N92" s="72">
        <f t="shared" si="23"/>
        <v>0</v>
      </c>
      <c r="O92" s="89">
        <f t="shared" si="24"/>
        <v>0</v>
      </c>
      <c r="P92" s="89">
        <f t="shared" si="25"/>
        <v>0</v>
      </c>
    </row>
    <row r="93" spans="1:16" x14ac:dyDescent="0.2">
      <c r="A93" s="96">
        <f>'T-x-y fit P'!A91</f>
        <v>0</v>
      </c>
      <c r="E93" s="89">
        <f>'T-x-y fit P'!E91</f>
        <v>0</v>
      </c>
      <c r="F93" s="89">
        <f>'T-x-y fit P'!F91</f>
        <v>0</v>
      </c>
      <c r="G93" s="45"/>
      <c r="H93" s="45"/>
      <c r="I93" s="81">
        <f>'T-x-y fit P'!I91</f>
        <v>0</v>
      </c>
      <c r="J93" s="123">
        <f t="shared" si="22"/>
        <v>0</v>
      </c>
      <c r="K93" s="69"/>
      <c r="L93" s="75">
        <f t="shared" si="20"/>
        <v>0</v>
      </c>
      <c r="M93" s="75">
        <f t="shared" si="21"/>
        <v>0</v>
      </c>
      <c r="N93" s="72">
        <f t="shared" si="23"/>
        <v>0</v>
      </c>
      <c r="O93" s="89">
        <f t="shared" si="24"/>
        <v>0</v>
      </c>
      <c r="P93" s="89">
        <f t="shared" si="25"/>
        <v>0</v>
      </c>
    </row>
    <row r="94" spans="1:16" x14ac:dyDescent="0.2">
      <c r="A94" s="96">
        <f>'T-x-y fit P'!A92</f>
        <v>0</v>
      </c>
      <c r="E94" s="89">
        <f>'T-x-y fit P'!E92</f>
        <v>0</v>
      </c>
      <c r="F94" s="89">
        <f>'T-x-y fit P'!F92</f>
        <v>0</v>
      </c>
      <c r="G94" s="45"/>
      <c r="H94" s="45"/>
      <c r="I94" s="81">
        <f>'T-x-y fit P'!I92</f>
        <v>0</v>
      </c>
      <c r="J94" s="123">
        <f t="shared" si="22"/>
        <v>0</v>
      </c>
      <c r="K94" s="69"/>
      <c r="L94" s="75">
        <f t="shared" si="20"/>
        <v>0</v>
      </c>
      <c r="M94" s="75">
        <f t="shared" si="21"/>
        <v>0</v>
      </c>
      <c r="N94" s="72">
        <f t="shared" si="23"/>
        <v>0</v>
      </c>
      <c r="O94" s="89">
        <f t="shared" si="24"/>
        <v>0</v>
      </c>
      <c r="P94" s="89">
        <f t="shared" si="25"/>
        <v>0</v>
      </c>
    </row>
    <row r="95" spans="1:16" x14ac:dyDescent="0.2">
      <c r="A95" s="96">
        <f>'T-x-y fit P'!A93</f>
        <v>0</v>
      </c>
      <c r="E95" s="89">
        <f>'T-x-y fit P'!E93</f>
        <v>0</v>
      </c>
      <c r="F95" s="89">
        <f>'T-x-y fit P'!F93</f>
        <v>0</v>
      </c>
      <c r="G95" s="45"/>
      <c r="H95" s="45"/>
      <c r="I95" s="81">
        <f>'T-x-y fit P'!I93</f>
        <v>0</v>
      </c>
      <c r="J95" s="123">
        <f t="shared" si="22"/>
        <v>0</v>
      </c>
      <c r="K95" s="69"/>
      <c r="L95" s="75">
        <f t="shared" si="20"/>
        <v>0</v>
      </c>
      <c r="M95" s="75">
        <f t="shared" si="21"/>
        <v>0</v>
      </c>
      <c r="N95" s="72">
        <f t="shared" si="23"/>
        <v>0</v>
      </c>
      <c r="O95" s="89">
        <f t="shared" si="24"/>
        <v>0</v>
      </c>
      <c r="P95" s="89">
        <f t="shared" si="25"/>
        <v>0</v>
      </c>
    </row>
    <row r="96" spans="1:16" x14ac:dyDescent="0.2">
      <c r="A96" s="96">
        <f>'T-x-y fit P'!A94</f>
        <v>0</v>
      </c>
      <c r="E96" s="89">
        <f>'T-x-y fit P'!E94</f>
        <v>0</v>
      </c>
      <c r="F96" s="89">
        <f>'T-x-y fit P'!F94</f>
        <v>0</v>
      </c>
      <c r="G96" s="45"/>
      <c r="H96" s="45"/>
      <c r="I96" s="81">
        <f>'T-x-y fit P'!I94</f>
        <v>0</v>
      </c>
      <c r="J96" s="123">
        <f t="shared" si="22"/>
        <v>0</v>
      </c>
      <c r="K96" s="69"/>
      <c r="L96" s="75">
        <f t="shared" si="20"/>
        <v>0</v>
      </c>
      <c r="M96" s="75">
        <f t="shared" si="21"/>
        <v>0</v>
      </c>
      <c r="N96" s="72">
        <f t="shared" si="23"/>
        <v>0</v>
      </c>
      <c r="O96" s="89">
        <f t="shared" si="24"/>
        <v>0</v>
      </c>
      <c r="P96" s="89">
        <f t="shared" si="25"/>
        <v>0</v>
      </c>
    </row>
    <row r="97" spans="1:16" x14ac:dyDescent="0.2">
      <c r="A97" s="96">
        <f>'T-x-y fit P'!A95</f>
        <v>0</v>
      </c>
      <c r="E97" s="89">
        <f>'T-x-y fit P'!E95</f>
        <v>0</v>
      </c>
      <c r="F97" s="89">
        <f>'T-x-y fit P'!F95</f>
        <v>0</v>
      </c>
      <c r="G97" s="45"/>
      <c r="H97" s="45"/>
      <c r="I97" s="81">
        <f>'T-x-y fit P'!I95</f>
        <v>0</v>
      </c>
      <c r="J97" s="123">
        <f t="shared" si="22"/>
        <v>0</v>
      </c>
      <c r="K97" s="69"/>
      <c r="L97" s="75">
        <f t="shared" si="20"/>
        <v>0</v>
      </c>
      <c r="M97" s="75">
        <f t="shared" si="21"/>
        <v>0</v>
      </c>
      <c r="N97" s="72">
        <f t="shared" si="23"/>
        <v>0</v>
      </c>
      <c r="O97" s="89">
        <f t="shared" si="24"/>
        <v>0</v>
      </c>
      <c r="P97" s="89">
        <f t="shared" si="25"/>
        <v>0</v>
      </c>
    </row>
    <row r="98" spans="1:16" x14ac:dyDescent="0.2">
      <c r="A98" s="96">
        <f>'T-x-y fit P'!A96</f>
        <v>0</v>
      </c>
      <c r="E98" s="89">
        <f>'T-x-y fit P'!E96</f>
        <v>0</v>
      </c>
      <c r="F98" s="89">
        <f>'T-x-y fit P'!F96</f>
        <v>0</v>
      </c>
      <c r="G98" s="45"/>
      <c r="H98" s="45"/>
      <c r="I98" s="81">
        <f>'T-x-y fit P'!I96</f>
        <v>0</v>
      </c>
      <c r="J98" s="123">
        <f t="shared" si="22"/>
        <v>0</v>
      </c>
      <c r="K98" s="69"/>
      <c r="L98" s="75">
        <f t="shared" si="20"/>
        <v>0</v>
      </c>
      <c r="M98" s="75">
        <f t="shared" si="21"/>
        <v>0</v>
      </c>
      <c r="N98" s="72">
        <f t="shared" si="23"/>
        <v>0</v>
      </c>
      <c r="O98" s="89">
        <f t="shared" si="24"/>
        <v>0</v>
      </c>
      <c r="P98" s="89">
        <f t="shared" si="25"/>
        <v>0</v>
      </c>
    </row>
    <row r="99" spans="1:16" x14ac:dyDescent="0.2">
      <c r="A99" s="96">
        <f>'T-x-y fit P'!A97</f>
        <v>0</v>
      </c>
      <c r="E99" s="89">
        <f>'T-x-y fit P'!E97</f>
        <v>0</v>
      </c>
      <c r="F99" s="89">
        <f>'T-x-y fit P'!F97</f>
        <v>0</v>
      </c>
      <c r="G99" s="45"/>
      <c r="H99" s="45"/>
      <c r="I99" s="81">
        <f>'T-x-y fit P'!I97</f>
        <v>0</v>
      </c>
      <c r="J99" s="123">
        <f t="shared" si="22"/>
        <v>0</v>
      </c>
      <c r="K99" s="69"/>
      <c r="L99" s="75">
        <f t="shared" si="20"/>
        <v>0</v>
      </c>
      <c r="M99" s="75">
        <f t="shared" si="21"/>
        <v>0</v>
      </c>
      <c r="N99" s="72">
        <f t="shared" si="23"/>
        <v>0</v>
      </c>
      <c r="O99" s="89">
        <f t="shared" si="24"/>
        <v>0</v>
      </c>
      <c r="P99" s="89">
        <f t="shared" si="25"/>
        <v>0</v>
      </c>
    </row>
    <row r="100" spans="1:16" x14ac:dyDescent="0.2">
      <c r="A100" s="96">
        <f>'T-x-y fit P'!A98</f>
        <v>0</v>
      </c>
      <c r="E100" s="89">
        <f>'T-x-y fit P'!E98</f>
        <v>0</v>
      </c>
      <c r="F100" s="89">
        <f>'T-x-y fit P'!F98</f>
        <v>0</v>
      </c>
      <c r="G100" s="45"/>
      <c r="H100" s="45"/>
      <c r="I100" s="81">
        <f>'T-x-y fit P'!I98</f>
        <v>0</v>
      </c>
      <c r="J100" s="123">
        <f t="shared" si="22"/>
        <v>0</v>
      </c>
      <c r="K100" s="69"/>
      <c r="L100" s="75">
        <f t="shared" si="20"/>
        <v>0</v>
      </c>
      <c r="M100" s="75">
        <f t="shared" si="21"/>
        <v>0</v>
      </c>
      <c r="N100" s="72">
        <f t="shared" si="23"/>
        <v>0</v>
      </c>
      <c r="O100" s="89">
        <f t="shared" si="24"/>
        <v>0</v>
      </c>
      <c r="P100" s="89">
        <f t="shared" si="25"/>
        <v>0</v>
      </c>
    </row>
    <row r="101" spans="1:16" x14ac:dyDescent="0.2">
      <c r="A101" s="96">
        <f>'T-x-y fit P'!A99</f>
        <v>0</v>
      </c>
      <c r="E101" s="89">
        <f>'T-x-y fit P'!E99</f>
        <v>0</v>
      </c>
      <c r="F101" s="89">
        <f>'T-x-y fit P'!F99</f>
        <v>0</v>
      </c>
      <c r="G101" s="45"/>
      <c r="H101" s="45"/>
      <c r="I101" s="81">
        <f>'T-x-y fit P'!I99</f>
        <v>0</v>
      </c>
      <c r="J101" s="123">
        <f t="shared" si="22"/>
        <v>0</v>
      </c>
      <c r="K101" s="69"/>
      <c r="L101" s="75">
        <f t="shared" si="20"/>
        <v>0</v>
      </c>
      <c r="M101" s="75">
        <f t="shared" si="21"/>
        <v>0</v>
      </c>
      <c r="N101" s="72">
        <f t="shared" si="23"/>
        <v>0</v>
      </c>
      <c r="O101" s="89">
        <f t="shared" si="24"/>
        <v>0</v>
      </c>
      <c r="P101" s="89">
        <f t="shared" si="25"/>
        <v>0</v>
      </c>
    </row>
    <row r="102" spans="1:16" x14ac:dyDescent="0.2">
      <c r="A102" s="96">
        <f>'T-x-y fit P'!A100</f>
        <v>0</v>
      </c>
      <c r="E102" s="89">
        <f>'T-x-y fit P'!E100</f>
        <v>0</v>
      </c>
      <c r="F102" s="89">
        <f>'T-x-y fit P'!F100</f>
        <v>0</v>
      </c>
      <c r="G102" s="45"/>
      <c r="H102" s="45"/>
      <c r="I102" s="81">
        <f>'T-x-y fit P'!I100</f>
        <v>0</v>
      </c>
      <c r="J102" s="123">
        <f t="shared" si="22"/>
        <v>0</v>
      </c>
      <c r="K102" s="69"/>
      <c r="L102" s="75">
        <f t="shared" si="20"/>
        <v>0</v>
      </c>
      <c r="M102" s="75">
        <f t="shared" si="21"/>
        <v>0</v>
      </c>
      <c r="N102" s="72">
        <f t="shared" si="23"/>
        <v>0</v>
      </c>
      <c r="O102" s="89">
        <f t="shared" si="24"/>
        <v>0</v>
      </c>
      <c r="P102" s="89">
        <f t="shared" si="25"/>
        <v>0</v>
      </c>
    </row>
    <row r="103" spans="1:16" x14ac:dyDescent="0.2">
      <c r="A103" s="96">
        <f>'T-x-y fit P'!A101</f>
        <v>0</v>
      </c>
      <c r="E103" s="89">
        <f>'T-x-y fit P'!E101</f>
        <v>0</v>
      </c>
      <c r="F103" s="89">
        <f>'T-x-y fit P'!F101</f>
        <v>0</v>
      </c>
      <c r="G103" s="45"/>
      <c r="H103" s="45"/>
      <c r="I103" s="81">
        <f>'T-x-y fit P'!I101</f>
        <v>0</v>
      </c>
      <c r="J103" s="123">
        <f t="shared" si="22"/>
        <v>0</v>
      </c>
      <c r="K103" s="69"/>
      <c r="L103" s="75">
        <f t="shared" si="20"/>
        <v>0</v>
      </c>
      <c r="M103" s="75">
        <f t="shared" si="21"/>
        <v>0</v>
      </c>
      <c r="N103" s="72">
        <f t="shared" si="23"/>
        <v>0</v>
      </c>
      <c r="O103" s="89">
        <f t="shared" si="24"/>
        <v>0</v>
      </c>
      <c r="P103" s="89">
        <f t="shared" si="25"/>
        <v>0</v>
      </c>
    </row>
    <row r="104" spans="1:16" x14ac:dyDescent="0.2">
      <c r="A104" s="96">
        <f>'T-x-y fit P'!A102</f>
        <v>0</v>
      </c>
      <c r="E104" s="89">
        <f>'T-x-y fit P'!E102</f>
        <v>0</v>
      </c>
      <c r="F104" s="89">
        <f>'T-x-y fit P'!F102</f>
        <v>0</v>
      </c>
      <c r="G104" s="45"/>
      <c r="H104" s="45"/>
      <c r="I104" s="81">
        <f>'T-x-y fit P'!I102</f>
        <v>0</v>
      </c>
      <c r="J104" s="123">
        <f t="shared" si="22"/>
        <v>0</v>
      </c>
      <c r="K104" s="69"/>
      <c r="L104" s="75">
        <f t="shared" si="20"/>
        <v>0</v>
      </c>
      <c r="M104" s="75">
        <f t="shared" si="21"/>
        <v>0</v>
      </c>
      <c r="N104" s="72">
        <f t="shared" si="23"/>
        <v>0</v>
      </c>
      <c r="O104" s="89">
        <f t="shared" si="24"/>
        <v>0</v>
      </c>
      <c r="P104" s="89">
        <f t="shared" si="25"/>
        <v>0</v>
      </c>
    </row>
    <row r="105" spans="1:16" x14ac:dyDescent="0.2">
      <c r="A105" s="96">
        <f>'T-x-y fit P'!A103</f>
        <v>0</v>
      </c>
      <c r="E105" s="89">
        <f>'T-x-y fit P'!E103</f>
        <v>0</v>
      </c>
      <c r="F105" s="89">
        <f>'T-x-y fit P'!F103</f>
        <v>0</v>
      </c>
      <c r="G105" s="45"/>
      <c r="H105" s="45"/>
      <c r="I105" s="81">
        <f>'T-x-y fit P'!I103</f>
        <v>0</v>
      </c>
      <c r="J105" s="123">
        <f t="shared" si="22"/>
        <v>0</v>
      </c>
      <c r="K105" s="69"/>
      <c r="L105" s="75">
        <f t="shared" si="20"/>
        <v>0</v>
      </c>
      <c r="M105" s="75">
        <f t="shared" si="21"/>
        <v>0</v>
      </c>
      <c r="N105" s="72">
        <f t="shared" si="23"/>
        <v>0</v>
      </c>
      <c r="O105" s="89">
        <f t="shared" si="24"/>
        <v>0</v>
      </c>
      <c r="P105" s="89">
        <f t="shared" si="25"/>
        <v>0</v>
      </c>
    </row>
    <row r="106" spans="1:16" x14ac:dyDescent="0.2">
      <c r="A106" s="96">
        <f>'T-x-y fit P'!A104</f>
        <v>0</v>
      </c>
      <c r="E106" s="89">
        <f>'T-x-y fit P'!E104</f>
        <v>0</v>
      </c>
      <c r="F106" s="89">
        <f>'T-x-y fit P'!F104</f>
        <v>0</v>
      </c>
      <c r="G106" s="45"/>
      <c r="H106" s="45"/>
      <c r="I106" s="81">
        <f>'T-x-y fit P'!I104</f>
        <v>0</v>
      </c>
      <c r="J106" s="123">
        <f t="shared" si="22"/>
        <v>0</v>
      </c>
      <c r="K106" s="69"/>
      <c r="L106" s="75">
        <f t="shared" si="20"/>
        <v>0</v>
      </c>
      <c r="M106" s="75">
        <f t="shared" si="21"/>
        <v>0</v>
      </c>
      <c r="N106" s="72">
        <f t="shared" si="23"/>
        <v>0</v>
      </c>
      <c r="O106" s="89">
        <f t="shared" si="24"/>
        <v>0</v>
      </c>
      <c r="P106" s="89">
        <f t="shared" si="25"/>
        <v>0</v>
      </c>
    </row>
    <row r="107" spans="1:16" x14ac:dyDescent="0.2">
      <c r="A107" s="96">
        <f>'T-x-y fit P'!A105</f>
        <v>0</v>
      </c>
      <c r="E107" s="89">
        <f>'T-x-y fit P'!E105</f>
        <v>0</v>
      </c>
      <c r="F107" s="89">
        <f>'T-x-y fit P'!F105</f>
        <v>0</v>
      </c>
      <c r="G107" s="45"/>
      <c r="H107" s="45"/>
      <c r="I107" s="81">
        <f>'T-x-y fit P'!I105</f>
        <v>0</v>
      </c>
      <c r="J107" s="123">
        <f t="shared" si="22"/>
        <v>0</v>
      </c>
      <c r="K107" s="69"/>
      <c r="L107" s="75">
        <f t="shared" si="20"/>
        <v>0</v>
      </c>
      <c r="M107" s="75">
        <f t="shared" si="21"/>
        <v>0</v>
      </c>
      <c r="N107" s="72">
        <f t="shared" si="23"/>
        <v>0</v>
      </c>
      <c r="O107" s="89">
        <f t="shared" si="24"/>
        <v>0</v>
      </c>
      <c r="P107" s="89">
        <f t="shared" si="25"/>
        <v>0</v>
      </c>
    </row>
    <row r="108" spans="1:16" x14ac:dyDescent="0.2">
      <c r="A108" s="96">
        <f>'T-x-y fit P'!A106</f>
        <v>0</v>
      </c>
      <c r="E108" s="89">
        <f>'T-x-y fit P'!E106</f>
        <v>0</v>
      </c>
      <c r="F108" s="89">
        <f>'T-x-y fit P'!F106</f>
        <v>0</v>
      </c>
      <c r="G108" s="45"/>
      <c r="H108" s="45"/>
      <c r="I108" s="81">
        <f>'T-x-y fit P'!I106</f>
        <v>0</v>
      </c>
      <c r="J108" s="123">
        <f t="shared" si="22"/>
        <v>0</v>
      </c>
      <c r="K108" s="69"/>
      <c r="L108" s="75">
        <f t="shared" si="20"/>
        <v>0</v>
      </c>
      <c r="M108" s="75">
        <f t="shared" si="21"/>
        <v>0</v>
      </c>
      <c r="N108" s="72">
        <f t="shared" si="23"/>
        <v>0</v>
      </c>
      <c r="O108" s="89">
        <f t="shared" si="24"/>
        <v>0</v>
      </c>
      <c r="P108" s="89">
        <f t="shared" si="25"/>
        <v>0</v>
      </c>
    </row>
    <row r="109" spans="1:16" x14ac:dyDescent="0.2">
      <c r="A109" s="96">
        <f>'T-x-y fit P'!A107</f>
        <v>0</v>
      </c>
      <c r="E109" s="89">
        <f>'T-x-y fit P'!E107</f>
        <v>0</v>
      </c>
      <c r="F109" s="89">
        <f>'T-x-y fit P'!F107</f>
        <v>0</v>
      </c>
      <c r="G109" s="45"/>
      <c r="H109" s="45"/>
      <c r="I109" s="81">
        <f>'T-x-y fit P'!I107</f>
        <v>0</v>
      </c>
      <c r="J109" s="123">
        <f t="shared" si="22"/>
        <v>0</v>
      </c>
      <c r="K109" s="69"/>
      <c r="L109" s="75">
        <f t="shared" si="20"/>
        <v>0</v>
      </c>
      <c r="M109" s="75">
        <f t="shared" si="21"/>
        <v>0</v>
      </c>
      <c r="N109" s="72">
        <f t="shared" si="23"/>
        <v>0</v>
      </c>
      <c r="O109" s="89">
        <f t="shared" si="24"/>
        <v>0</v>
      </c>
      <c r="P109" s="89">
        <f t="shared" si="25"/>
        <v>0</v>
      </c>
    </row>
    <row r="110" spans="1:16" x14ac:dyDescent="0.2">
      <c r="A110" s="96">
        <f>'T-x-y fit P'!A108</f>
        <v>0</v>
      </c>
      <c r="E110" s="89">
        <f>'T-x-y fit P'!E108</f>
        <v>0</v>
      </c>
      <c r="F110" s="89">
        <f>'T-x-y fit P'!F108</f>
        <v>0</v>
      </c>
      <c r="G110" s="45"/>
      <c r="H110" s="45"/>
      <c r="I110" s="81">
        <f>'T-x-y fit P'!I108</f>
        <v>0</v>
      </c>
      <c r="J110" s="123">
        <f t="shared" si="22"/>
        <v>0</v>
      </c>
      <c r="K110" s="69"/>
      <c r="L110" s="75">
        <f t="shared" si="20"/>
        <v>0</v>
      </c>
      <c r="M110" s="75">
        <f t="shared" si="21"/>
        <v>0</v>
      </c>
      <c r="N110" s="72">
        <f t="shared" si="23"/>
        <v>0</v>
      </c>
      <c r="O110" s="89">
        <f t="shared" si="24"/>
        <v>0</v>
      </c>
      <c r="P110" s="89">
        <f t="shared" si="25"/>
        <v>0</v>
      </c>
    </row>
    <row r="111" spans="1:16" x14ac:dyDescent="0.2">
      <c r="A111" s="96">
        <f>'T-x-y fit P'!A109</f>
        <v>0</v>
      </c>
      <c r="E111" s="89">
        <f>'T-x-y fit P'!E109</f>
        <v>0</v>
      </c>
      <c r="F111" s="89">
        <f>'T-x-y fit P'!F109</f>
        <v>0</v>
      </c>
      <c r="G111" s="45"/>
      <c r="H111" s="45"/>
      <c r="I111" s="81">
        <f>'T-x-y fit P'!I109</f>
        <v>0</v>
      </c>
      <c r="J111" s="123">
        <f t="shared" si="22"/>
        <v>0</v>
      </c>
      <c r="K111" s="69"/>
      <c r="L111" s="75">
        <f t="shared" si="20"/>
        <v>0</v>
      </c>
      <c r="M111" s="75">
        <f t="shared" si="21"/>
        <v>0</v>
      </c>
      <c r="N111" s="72">
        <f t="shared" si="23"/>
        <v>0</v>
      </c>
      <c r="O111" s="89">
        <f t="shared" si="24"/>
        <v>0</v>
      </c>
      <c r="P111" s="89">
        <f t="shared" si="25"/>
        <v>0</v>
      </c>
    </row>
    <row r="112" spans="1:16" x14ac:dyDescent="0.2">
      <c r="A112" s="96">
        <f>'T-x-y fit P'!A110</f>
        <v>0</v>
      </c>
      <c r="E112" s="89">
        <f>'T-x-y fit P'!E110</f>
        <v>0</v>
      </c>
      <c r="F112" s="89">
        <f>'T-x-y fit P'!F110</f>
        <v>0</v>
      </c>
      <c r="G112" s="45"/>
      <c r="H112" s="45"/>
      <c r="I112" s="81">
        <f>'T-x-y fit P'!I110</f>
        <v>0</v>
      </c>
      <c r="J112" s="123">
        <f t="shared" si="22"/>
        <v>0</v>
      </c>
      <c r="K112" s="69"/>
      <c r="L112" s="75">
        <f t="shared" si="20"/>
        <v>0</v>
      </c>
      <c r="M112" s="75">
        <f t="shared" si="21"/>
        <v>0</v>
      </c>
      <c r="N112" s="72">
        <f t="shared" si="23"/>
        <v>0</v>
      </c>
      <c r="O112" s="89">
        <f t="shared" si="24"/>
        <v>0</v>
      </c>
      <c r="P112" s="89">
        <f t="shared" si="25"/>
        <v>0</v>
      </c>
    </row>
    <row r="113" spans="1:16" x14ac:dyDescent="0.2">
      <c r="A113" s="96">
        <f>'T-x-y fit P'!A111</f>
        <v>0</v>
      </c>
      <c r="E113" s="89">
        <f>'T-x-y fit P'!E111</f>
        <v>0</v>
      </c>
      <c r="F113" s="89">
        <f>'T-x-y fit P'!F111</f>
        <v>0</v>
      </c>
      <c r="G113" s="45"/>
      <c r="H113" s="45"/>
      <c r="I113" s="81">
        <f>'T-x-y fit P'!I111</f>
        <v>0</v>
      </c>
      <c r="J113" s="123">
        <f t="shared" si="22"/>
        <v>0</v>
      </c>
      <c r="K113" s="69"/>
      <c r="L113" s="75">
        <f t="shared" ref="L113:L144" si="26">IF(I113=0,,10^(_A1-_B1/(_C1+_T)))</f>
        <v>0</v>
      </c>
      <c r="M113" s="75">
        <f t="shared" ref="M113:M144" si="27">IF(I113=0,,10^(_A2-_B2/(_C2+_T)))</f>
        <v>0</v>
      </c>
      <c r="N113" s="72">
        <f t="shared" si="23"/>
        <v>0</v>
      </c>
      <c r="O113" s="89">
        <f t="shared" si="24"/>
        <v>0</v>
      </c>
      <c r="P113" s="89">
        <f t="shared" si="25"/>
        <v>0</v>
      </c>
    </row>
    <row r="114" spans="1:16" x14ac:dyDescent="0.2">
      <c r="A114" s="96">
        <f>'T-x-y fit P'!A112</f>
        <v>0</v>
      </c>
      <c r="E114" s="89">
        <f>'T-x-y fit P'!E112</f>
        <v>0</v>
      </c>
      <c r="F114" s="89">
        <f>'T-x-y fit P'!F112</f>
        <v>0</v>
      </c>
      <c r="G114" s="45"/>
      <c r="H114" s="45"/>
      <c r="I114" s="81">
        <f>'T-x-y fit P'!I112</f>
        <v>0</v>
      </c>
      <c r="J114" s="123">
        <f t="shared" si="22"/>
        <v>0</v>
      </c>
      <c r="K114" s="69"/>
      <c r="L114" s="75">
        <f t="shared" si="26"/>
        <v>0</v>
      </c>
      <c r="M114" s="75">
        <f t="shared" si="27"/>
        <v>0</v>
      </c>
      <c r="N114" s="72">
        <f t="shared" si="23"/>
        <v>0</v>
      </c>
      <c r="O114" s="89">
        <f t="shared" si="24"/>
        <v>0</v>
      </c>
      <c r="P114" s="89">
        <f t="shared" si="25"/>
        <v>0</v>
      </c>
    </row>
    <row r="115" spans="1:16" x14ac:dyDescent="0.2">
      <c r="A115" s="96">
        <f>'T-x-y fit P'!A113</f>
        <v>0</v>
      </c>
      <c r="E115" s="89">
        <f>'T-x-y fit P'!E113</f>
        <v>0</v>
      </c>
      <c r="F115" s="89">
        <f>'T-x-y fit P'!F113</f>
        <v>0</v>
      </c>
      <c r="G115" s="45"/>
      <c r="H115" s="45"/>
      <c r="I115" s="81">
        <f>'T-x-y fit P'!I113</f>
        <v>0</v>
      </c>
      <c r="J115" s="123">
        <f t="shared" si="22"/>
        <v>0</v>
      </c>
      <c r="K115" s="69"/>
      <c r="L115" s="75">
        <f t="shared" si="26"/>
        <v>0</v>
      </c>
      <c r="M115" s="75">
        <f t="shared" si="27"/>
        <v>0</v>
      </c>
      <c r="N115" s="72">
        <f t="shared" si="23"/>
        <v>0</v>
      </c>
      <c r="O115" s="89">
        <f t="shared" si="24"/>
        <v>0</v>
      </c>
      <c r="P115" s="89">
        <f t="shared" si="25"/>
        <v>0</v>
      </c>
    </row>
    <row r="116" spans="1:16" x14ac:dyDescent="0.2">
      <c r="A116" s="96">
        <f>'T-x-y fit P'!A114</f>
        <v>0</v>
      </c>
      <c r="E116" s="89">
        <f>'T-x-y fit P'!E114</f>
        <v>0</v>
      </c>
      <c r="F116" s="89">
        <f>'T-x-y fit P'!F114</f>
        <v>0</v>
      </c>
      <c r="G116" s="45"/>
      <c r="H116" s="45"/>
      <c r="I116" s="81">
        <f>'T-x-y fit P'!I114</f>
        <v>0</v>
      </c>
      <c r="J116" s="123">
        <f t="shared" si="22"/>
        <v>0</v>
      </c>
      <c r="K116" s="69"/>
      <c r="L116" s="75">
        <f t="shared" si="26"/>
        <v>0</v>
      </c>
      <c r="M116" s="75">
        <f t="shared" si="27"/>
        <v>0</v>
      </c>
      <c r="N116" s="72">
        <f t="shared" si="23"/>
        <v>0</v>
      </c>
      <c r="O116" s="89">
        <f t="shared" si="24"/>
        <v>0</v>
      </c>
      <c r="P116" s="89">
        <f t="shared" si="25"/>
        <v>0</v>
      </c>
    </row>
    <row r="117" spans="1:16" x14ac:dyDescent="0.2">
      <c r="A117" s="96">
        <f>'T-x-y fit P'!A115</f>
        <v>0</v>
      </c>
      <c r="E117" s="89">
        <f>'T-x-y fit P'!E115</f>
        <v>0</v>
      </c>
      <c r="F117" s="89">
        <f>'T-x-y fit P'!F115</f>
        <v>0</v>
      </c>
      <c r="G117" s="45"/>
      <c r="H117" s="45"/>
      <c r="I117" s="81">
        <f>'T-x-y fit P'!I115</f>
        <v>0</v>
      </c>
      <c r="J117" s="123">
        <f t="shared" si="22"/>
        <v>0</v>
      </c>
      <c r="K117" s="69"/>
      <c r="L117" s="75">
        <f t="shared" si="26"/>
        <v>0</v>
      </c>
      <c r="M117" s="75">
        <f t="shared" si="27"/>
        <v>0</v>
      </c>
      <c r="N117" s="72">
        <f t="shared" si="23"/>
        <v>0</v>
      </c>
      <c r="O117" s="89">
        <f t="shared" si="24"/>
        <v>0</v>
      </c>
      <c r="P117" s="89">
        <f t="shared" si="25"/>
        <v>0</v>
      </c>
    </row>
    <row r="118" spans="1:16" x14ac:dyDescent="0.2">
      <c r="A118" s="96">
        <f>'T-x-y fit P'!A116</f>
        <v>0</v>
      </c>
      <c r="E118" s="89">
        <f>'T-x-y fit P'!E116</f>
        <v>0</v>
      </c>
      <c r="F118" s="89">
        <f>'T-x-y fit P'!F116</f>
        <v>0</v>
      </c>
      <c r="G118" s="45"/>
      <c r="H118" s="45"/>
      <c r="I118" s="81">
        <f>'T-x-y fit P'!I116</f>
        <v>0</v>
      </c>
      <c r="J118" s="123">
        <f t="shared" si="22"/>
        <v>0</v>
      </c>
      <c r="K118" s="69"/>
      <c r="L118" s="75">
        <f t="shared" si="26"/>
        <v>0</v>
      </c>
      <c r="M118" s="75">
        <f t="shared" si="27"/>
        <v>0</v>
      </c>
      <c r="N118" s="72">
        <f t="shared" si="23"/>
        <v>0</v>
      </c>
      <c r="O118" s="89">
        <f t="shared" si="24"/>
        <v>0</v>
      </c>
      <c r="P118" s="89">
        <f t="shared" si="25"/>
        <v>0</v>
      </c>
    </row>
    <row r="119" spans="1:16" x14ac:dyDescent="0.2">
      <c r="A119" s="96">
        <f>'T-x-y fit P'!A117</f>
        <v>0</v>
      </c>
      <c r="E119" s="89">
        <f>'T-x-y fit P'!E117</f>
        <v>0</v>
      </c>
      <c r="F119" s="89">
        <f>'T-x-y fit P'!F117</f>
        <v>0</v>
      </c>
      <c r="G119" s="45"/>
      <c r="H119" s="45"/>
      <c r="I119" s="81">
        <f>'T-x-y fit P'!I117</f>
        <v>0</v>
      </c>
      <c r="J119" s="123">
        <f t="shared" ref="J119:J150" si="28">IF(K119=0,,1/K119-273.15)</f>
        <v>0</v>
      </c>
      <c r="K119" s="69"/>
      <c r="L119" s="75">
        <f t="shared" si="26"/>
        <v>0</v>
      </c>
      <c r="M119" s="75">
        <f t="shared" si="27"/>
        <v>0</v>
      </c>
      <c r="N119" s="72">
        <f t="shared" ref="N119:N150" si="29">_x1*_g1*P1s+_x2*_g2*P2s</f>
        <v>0</v>
      </c>
      <c r="O119" s="89">
        <f t="shared" ref="O119:O150" si="30">IF(J119=0,,LOG(N119))</f>
        <v>0</v>
      </c>
      <c r="P119" s="89">
        <f t="shared" ref="P119:P150" si="31">IF(J119=0,,(O119-LOG($F$20))^2)</f>
        <v>0</v>
      </c>
    </row>
    <row r="120" spans="1:16" x14ac:dyDescent="0.2">
      <c r="A120" s="96">
        <f>'T-x-y fit P'!A118</f>
        <v>0</v>
      </c>
      <c r="E120" s="89">
        <f>'T-x-y fit P'!E118</f>
        <v>0</v>
      </c>
      <c r="F120" s="89">
        <f>'T-x-y fit P'!F118</f>
        <v>0</v>
      </c>
      <c r="G120" s="45"/>
      <c r="H120" s="45"/>
      <c r="I120" s="81">
        <f>'T-x-y fit P'!I118</f>
        <v>0</v>
      </c>
      <c r="J120" s="123">
        <f t="shared" si="28"/>
        <v>0</v>
      </c>
      <c r="K120" s="69"/>
      <c r="L120" s="75">
        <f t="shared" si="26"/>
        <v>0</v>
      </c>
      <c r="M120" s="75">
        <f t="shared" si="27"/>
        <v>0</v>
      </c>
      <c r="N120" s="72">
        <f t="shared" si="29"/>
        <v>0</v>
      </c>
      <c r="O120" s="89">
        <f t="shared" si="30"/>
        <v>0</v>
      </c>
      <c r="P120" s="89">
        <f t="shared" si="31"/>
        <v>0</v>
      </c>
    </row>
    <row r="121" spans="1:16" x14ac:dyDescent="0.2">
      <c r="A121" s="96">
        <f>'T-x-y fit P'!A119</f>
        <v>0</v>
      </c>
      <c r="E121" s="89">
        <f>'T-x-y fit P'!E119</f>
        <v>0</v>
      </c>
      <c r="F121" s="89">
        <f>'T-x-y fit P'!F119</f>
        <v>0</v>
      </c>
      <c r="G121" s="45"/>
      <c r="H121" s="45"/>
      <c r="I121" s="81">
        <f>'T-x-y fit P'!I119</f>
        <v>0</v>
      </c>
      <c r="J121" s="123">
        <f t="shared" si="28"/>
        <v>0</v>
      </c>
      <c r="K121" s="69"/>
      <c r="L121" s="75">
        <f t="shared" si="26"/>
        <v>0</v>
      </c>
      <c r="M121" s="75">
        <f t="shared" si="27"/>
        <v>0</v>
      </c>
      <c r="N121" s="72">
        <f t="shared" si="29"/>
        <v>0</v>
      </c>
      <c r="O121" s="89">
        <f t="shared" si="30"/>
        <v>0</v>
      </c>
      <c r="P121" s="89">
        <f t="shared" si="31"/>
        <v>0</v>
      </c>
    </row>
    <row r="122" spans="1:16" x14ac:dyDescent="0.2">
      <c r="A122" s="96">
        <f>'T-x-y fit P'!A120</f>
        <v>0</v>
      </c>
      <c r="E122" s="89">
        <f>'T-x-y fit P'!E120</f>
        <v>0</v>
      </c>
      <c r="F122" s="89">
        <f>'T-x-y fit P'!F120</f>
        <v>0</v>
      </c>
      <c r="G122" s="45"/>
      <c r="H122" s="45"/>
      <c r="I122" s="81">
        <f>'T-x-y fit P'!I120</f>
        <v>0</v>
      </c>
      <c r="J122" s="123">
        <f t="shared" si="28"/>
        <v>0</v>
      </c>
      <c r="K122" s="69"/>
      <c r="L122" s="75">
        <f t="shared" si="26"/>
        <v>0</v>
      </c>
      <c r="M122" s="75">
        <f t="shared" si="27"/>
        <v>0</v>
      </c>
      <c r="N122" s="72">
        <f t="shared" si="29"/>
        <v>0</v>
      </c>
      <c r="O122" s="89">
        <f t="shared" si="30"/>
        <v>0</v>
      </c>
      <c r="P122" s="89">
        <f t="shared" si="31"/>
        <v>0</v>
      </c>
    </row>
    <row r="123" spans="1:16" x14ac:dyDescent="0.2">
      <c r="A123" s="96">
        <f>'T-x-y fit P'!A121</f>
        <v>0</v>
      </c>
      <c r="E123" s="89">
        <f>'T-x-y fit P'!E121</f>
        <v>0</v>
      </c>
      <c r="F123" s="89">
        <f>'T-x-y fit P'!F121</f>
        <v>0</v>
      </c>
      <c r="G123" s="45"/>
      <c r="H123" s="45"/>
      <c r="I123" s="81">
        <f>'T-x-y fit P'!I121</f>
        <v>0</v>
      </c>
      <c r="J123" s="123">
        <f t="shared" si="28"/>
        <v>0</v>
      </c>
      <c r="K123" s="69"/>
      <c r="L123" s="75">
        <f t="shared" si="26"/>
        <v>0</v>
      </c>
      <c r="M123" s="75">
        <f t="shared" si="27"/>
        <v>0</v>
      </c>
      <c r="N123" s="72">
        <f t="shared" si="29"/>
        <v>0</v>
      </c>
      <c r="O123" s="89">
        <f t="shared" si="30"/>
        <v>0</v>
      </c>
      <c r="P123" s="89">
        <f t="shared" si="31"/>
        <v>0</v>
      </c>
    </row>
    <row r="124" spans="1:16" x14ac:dyDescent="0.2">
      <c r="A124" s="96">
        <f>'T-x-y fit P'!A122</f>
        <v>0</v>
      </c>
      <c r="E124" s="89">
        <f>'T-x-y fit P'!E122</f>
        <v>0</v>
      </c>
      <c r="F124" s="89">
        <f>'T-x-y fit P'!F122</f>
        <v>0</v>
      </c>
      <c r="G124" s="45"/>
      <c r="H124" s="45"/>
      <c r="I124" s="81">
        <f>'T-x-y fit P'!I122</f>
        <v>0</v>
      </c>
      <c r="J124" s="123">
        <f t="shared" si="28"/>
        <v>0</v>
      </c>
      <c r="K124" s="69"/>
      <c r="L124" s="75">
        <f t="shared" si="26"/>
        <v>0</v>
      </c>
      <c r="M124" s="75">
        <f t="shared" si="27"/>
        <v>0</v>
      </c>
      <c r="N124" s="72">
        <f t="shared" si="29"/>
        <v>0</v>
      </c>
      <c r="O124" s="89">
        <f t="shared" si="30"/>
        <v>0</v>
      </c>
      <c r="P124" s="89">
        <f t="shared" si="31"/>
        <v>0</v>
      </c>
    </row>
    <row r="125" spans="1:16" x14ac:dyDescent="0.2">
      <c r="A125" s="96">
        <f>'T-x-y fit P'!A123</f>
        <v>0</v>
      </c>
      <c r="E125" s="89">
        <f>'T-x-y fit P'!E123</f>
        <v>0</v>
      </c>
      <c r="F125" s="89">
        <f>'T-x-y fit P'!F123</f>
        <v>0</v>
      </c>
      <c r="G125" s="45"/>
      <c r="H125" s="45"/>
      <c r="I125" s="81">
        <f>'T-x-y fit P'!I123</f>
        <v>0</v>
      </c>
      <c r="J125" s="123">
        <f t="shared" si="28"/>
        <v>0</v>
      </c>
      <c r="K125" s="69"/>
      <c r="L125" s="75">
        <f t="shared" si="26"/>
        <v>0</v>
      </c>
      <c r="M125" s="75">
        <f t="shared" si="27"/>
        <v>0</v>
      </c>
      <c r="N125" s="72">
        <f t="shared" si="29"/>
        <v>0</v>
      </c>
      <c r="O125" s="89">
        <f t="shared" si="30"/>
        <v>0</v>
      </c>
      <c r="P125" s="89">
        <f t="shared" si="31"/>
        <v>0</v>
      </c>
    </row>
    <row r="126" spans="1:16" x14ac:dyDescent="0.2">
      <c r="A126" s="96">
        <f>'T-x-y fit P'!A124</f>
        <v>0</v>
      </c>
      <c r="E126" s="89">
        <f>'T-x-y fit P'!E124</f>
        <v>0</v>
      </c>
      <c r="F126" s="89">
        <f>'T-x-y fit P'!F124</f>
        <v>0</v>
      </c>
      <c r="G126" s="45"/>
      <c r="H126" s="45"/>
      <c r="I126" s="81">
        <f>'T-x-y fit P'!I124</f>
        <v>0</v>
      </c>
      <c r="J126" s="123">
        <f t="shared" si="28"/>
        <v>0</v>
      </c>
      <c r="K126" s="69"/>
      <c r="L126" s="75">
        <f t="shared" si="26"/>
        <v>0</v>
      </c>
      <c r="M126" s="75">
        <f t="shared" si="27"/>
        <v>0</v>
      </c>
      <c r="N126" s="72">
        <f t="shared" si="29"/>
        <v>0</v>
      </c>
      <c r="O126" s="89">
        <f t="shared" si="30"/>
        <v>0</v>
      </c>
      <c r="P126" s="89">
        <f t="shared" si="31"/>
        <v>0</v>
      </c>
    </row>
    <row r="127" spans="1:16" x14ac:dyDescent="0.2">
      <c r="A127" s="96">
        <f>'T-x-y fit P'!A125</f>
        <v>0</v>
      </c>
      <c r="E127" s="89">
        <f>'T-x-y fit P'!E125</f>
        <v>0</v>
      </c>
      <c r="F127" s="89">
        <f>'T-x-y fit P'!F125</f>
        <v>0</v>
      </c>
      <c r="G127" s="45"/>
      <c r="H127" s="45"/>
      <c r="I127" s="81">
        <f>'T-x-y fit P'!I125</f>
        <v>0</v>
      </c>
      <c r="J127" s="123">
        <f t="shared" si="28"/>
        <v>0</v>
      </c>
      <c r="K127" s="69"/>
      <c r="L127" s="75">
        <f t="shared" si="26"/>
        <v>0</v>
      </c>
      <c r="M127" s="75">
        <f t="shared" si="27"/>
        <v>0</v>
      </c>
      <c r="N127" s="72">
        <f t="shared" si="29"/>
        <v>0</v>
      </c>
      <c r="O127" s="89">
        <f t="shared" si="30"/>
        <v>0</v>
      </c>
      <c r="P127" s="89">
        <f t="shared" si="31"/>
        <v>0</v>
      </c>
    </row>
    <row r="128" spans="1:16" x14ac:dyDescent="0.2">
      <c r="A128" s="96">
        <f>'T-x-y fit P'!A126</f>
        <v>0</v>
      </c>
      <c r="E128" s="89">
        <f>'T-x-y fit P'!E126</f>
        <v>0</v>
      </c>
      <c r="F128" s="89">
        <f>'T-x-y fit P'!F126</f>
        <v>0</v>
      </c>
      <c r="G128" s="45"/>
      <c r="H128" s="45"/>
      <c r="I128" s="81">
        <f>'T-x-y fit P'!I126</f>
        <v>0</v>
      </c>
      <c r="J128" s="123">
        <f t="shared" si="28"/>
        <v>0</v>
      </c>
      <c r="K128" s="69"/>
      <c r="L128" s="75">
        <f t="shared" si="26"/>
        <v>0</v>
      </c>
      <c r="M128" s="75">
        <f t="shared" si="27"/>
        <v>0</v>
      </c>
      <c r="N128" s="72">
        <f t="shared" si="29"/>
        <v>0</v>
      </c>
      <c r="O128" s="89">
        <f t="shared" si="30"/>
        <v>0</v>
      </c>
      <c r="P128" s="89">
        <f t="shared" si="31"/>
        <v>0</v>
      </c>
    </row>
    <row r="129" spans="1:16" x14ac:dyDescent="0.2">
      <c r="A129" s="96">
        <f>'T-x-y fit P'!A127</f>
        <v>0</v>
      </c>
      <c r="E129" s="89">
        <f>'T-x-y fit P'!E127</f>
        <v>0</v>
      </c>
      <c r="F129" s="89">
        <f>'T-x-y fit P'!F127</f>
        <v>0</v>
      </c>
      <c r="G129" s="45"/>
      <c r="H129" s="45"/>
      <c r="I129" s="81">
        <f>'T-x-y fit P'!I127</f>
        <v>0</v>
      </c>
      <c r="J129" s="123">
        <f t="shared" si="28"/>
        <v>0</v>
      </c>
      <c r="K129" s="69"/>
      <c r="L129" s="75">
        <f t="shared" si="26"/>
        <v>0</v>
      </c>
      <c r="M129" s="75">
        <f t="shared" si="27"/>
        <v>0</v>
      </c>
      <c r="N129" s="72">
        <f t="shared" si="29"/>
        <v>0</v>
      </c>
      <c r="O129" s="89">
        <f t="shared" si="30"/>
        <v>0</v>
      </c>
      <c r="P129" s="89">
        <f t="shared" si="31"/>
        <v>0</v>
      </c>
    </row>
    <row r="130" spans="1:16" x14ac:dyDescent="0.2">
      <c r="A130" s="96">
        <f>'T-x-y fit P'!A128</f>
        <v>0</v>
      </c>
      <c r="E130" s="89">
        <f>'T-x-y fit P'!E128</f>
        <v>0</v>
      </c>
      <c r="F130" s="89">
        <f>'T-x-y fit P'!F128</f>
        <v>0</v>
      </c>
      <c r="G130" s="45"/>
      <c r="H130" s="45"/>
      <c r="I130" s="81">
        <f>'T-x-y fit P'!I128</f>
        <v>0</v>
      </c>
      <c r="J130" s="123">
        <f t="shared" si="28"/>
        <v>0</v>
      </c>
      <c r="K130" s="69"/>
      <c r="L130" s="75">
        <f t="shared" si="26"/>
        <v>0</v>
      </c>
      <c r="M130" s="75">
        <f t="shared" si="27"/>
        <v>0</v>
      </c>
      <c r="N130" s="72">
        <f t="shared" si="29"/>
        <v>0</v>
      </c>
      <c r="O130" s="89">
        <f t="shared" si="30"/>
        <v>0</v>
      </c>
      <c r="P130" s="89">
        <f t="shared" si="31"/>
        <v>0</v>
      </c>
    </row>
    <row r="131" spans="1:16" x14ac:dyDescent="0.2">
      <c r="A131" s="96">
        <f>'T-x-y fit P'!A129</f>
        <v>0</v>
      </c>
      <c r="E131" s="89">
        <f>'T-x-y fit P'!E129</f>
        <v>0</v>
      </c>
      <c r="F131" s="89">
        <f>'T-x-y fit P'!F129</f>
        <v>0</v>
      </c>
      <c r="G131" s="45"/>
      <c r="H131" s="45"/>
      <c r="I131" s="81">
        <f>'T-x-y fit P'!I129</f>
        <v>0</v>
      </c>
      <c r="J131" s="123">
        <f t="shared" si="28"/>
        <v>0</v>
      </c>
      <c r="K131" s="69"/>
      <c r="L131" s="75">
        <f t="shared" si="26"/>
        <v>0</v>
      </c>
      <c r="M131" s="75">
        <f t="shared" si="27"/>
        <v>0</v>
      </c>
      <c r="N131" s="72">
        <f t="shared" si="29"/>
        <v>0</v>
      </c>
      <c r="O131" s="89">
        <f t="shared" si="30"/>
        <v>0</v>
      </c>
      <c r="P131" s="89">
        <f t="shared" si="31"/>
        <v>0</v>
      </c>
    </row>
    <row r="132" spans="1:16" x14ac:dyDescent="0.2">
      <c r="A132" s="96">
        <f>'T-x-y fit P'!A130</f>
        <v>0</v>
      </c>
      <c r="E132" s="89">
        <f>'T-x-y fit P'!E130</f>
        <v>0</v>
      </c>
      <c r="F132" s="89">
        <f>'T-x-y fit P'!F130</f>
        <v>0</v>
      </c>
      <c r="G132" s="45"/>
      <c r="H132" s="45"/>
      <c r="I132" s="81">
        <f>'T-x-y fit P'!I130</f>
        <v>0</v>
      </c>
      <c r="J132" s="123">
        <f t="shared" si="28"/>
        <v>0</v>
      </c>
      <c r="K132" s="69"/>
      <c r="L132" s="75">
        <f t="shared" si="26"/>
        <v>0</v>
      </c>
      <c r="M132" s="75">
        <f t="shared" si="27"/>
        <v>0</v>
      </c>
      <c r="N132" s="72">
        <f t="shared" si="29"/>
        <v>0</v>
      </c>
      <c r="O132" s="89">
        <f t="shared" si="30"/>
        <v>0</v>
      </c>
      <c r="P132" s="89">
        <f t="shared" si="31"/>
        <v>0</v>
      </c>
    </row>
    <row r="133" spans="1:16" x14ac:dyDescent="0.2">
      <c r="A133" s="96">
        <f>'T-x-y fit P'!A131</f>
        <v>0</v>
      </c>
      <c r="E133" s="89">
        <f>'T-x-y fit P'!E131</f>
        <v>0</v>
      </c>
      <c r="F133" s="89">
        <f>'T-x-y fit P'!F131</f>
        <v>0</v>
      </c>
      <c r="G133" s="45"/>
      <c r="H133" s="45"/>
      <c r="I133" s="81">
        <f>'T-x-y fit P'!I131</f>
        <v>0</v>
      </c>
      <c r="J133" s="123">
        <f t="shared" si="28"/>
        <v>0</v>
      </c>
      <c r="K133" s="69"/>
      <c r="L133" s="75">
        <f t="shared" si="26"/>
        <v>0</v>
      </c>
      <c r="M133" s="75">
        <f t="shared" si="27"/>
        <v>0</v>
      </c>
      <c r="N133" s="72">
        <f t="shared" si="29"/>
        <v>0</v>
      </c>
      <c r="O133" s="89">
        <f t="shared" si="30"/>
        <v>0</v>
      </c>
      <c r="P133" s="89">
        <f t="shared" si="31"/>
        <v>0</v>
      </c>
    </row>
    <row r="134" spans="1:16" x14ac:dyDescent="0.2">
      <c r="A134" s="96">
        <f>'T-x-y fit P'!A132</f>
        <v>0</v>
      </c>
      <c r="E134" s="89">
        <f>'T-x-y fit P'!E132</f>
        <v>0</v>
      </c>
      <c r="F134" s="89">
        <f>'T-x-y fit P'!F132</f>
        <v>0</v>
      </c>
      <c r="G134" s="45"/>
      <c r="H134" s="45"/>
      <c r="I134" s="81">
        <f>'T-x-y fit P'!I132</f>
        <v>0</v>
      </c>
      <c r="J134" s="123">
        <f t="shared" si="28"/>
        <v>0</v>
      </c>
      <c r="K134" s="69"/>
      <c r="L134" s="75">
        <f t="shared" si="26"/>
        <v>0</v>
      </c>
      <c r="M134" s="75">
        <f t="shared" si="27"/>
        <v>0</v>
      </c>
      <c r="N134" s="72">
        <f t="shared" si="29"/>
        <v>0</v>
      </c>
      <c r="O134" s="89">
        <f t="shared" si="30"/>
        <v>0</v>
      </c>
      <c r="P134" s="89">
        <f t="shared" si="31"/>
        <v>0</v>
      </c>
    </row>
    <row r="135" spans="1:16" x14ac:dyDescent="0.2">
      <c r="A135" s="96">
        <f>'T-x-y fit P'!A133</f>
        <v>0</v>
      </c>
      <c r="E135" s="89">
        <f>'T-x-y fit P'!E133</f>
        <v>0</v>
      </c>
      <c r="F135" s="89">
        <f>'T-x-y fit P'!F133</f>
        <v>0</v>
      </c>
      <c r="G135" s="45"/>
      <c r="H135" s="45"/>
      <c r="I135" s="81">
        <f>'T-x-y fit P'!I133</f>
        <v>0</v>
      </c>
      <c r="J135" s="123">
        <f t="shared" si="28"/>
        <v>0</v>
      </c>
      <c r="K135" s="69"/>
      <c r="L135" s="75">
        <f t="shared" si="26"/>
        <v>0</v>
      </c>
      <c r="M135" s="75">
        <f t="shared" si="27"/>
        <v>0</v>
      </c>
      <c r="N135" s="72">
        <f t="shared" si="29"/>
        <v>0</v>
      </c>
      <c r="O135" s="89">
        <f t="shared" si="30"/>
        <v>0</v>
      </c>
      <c r="P135" s="89">
        <f t="shared" si="31"/>
        <v>0</v>
      </c>
    </row>
    <row r="136" spans="1:16" x14ac:dyDescent="0.2">
      <c r="A136" s="96">
        <f>'T-x-y fit P'!A134</f>
        <v>0</v>
      </c>
      <c r="E136" s="89">
        <f>'T-x-y fit P'!E134</f>
        <v>0</v>
      </c>
      <c r="F136" s="89">
        <f>'T-x-y fit P'!F134</f>
        <v>0</v>
      </c>
      <c r="G136" s="45"/>
      <c r="H136" s="45"/>
      <c r="I136" s="81">
        <f>'T-x-y fit P'!I134</f>
        <v>0</v>
      </c>
      <c r="J136" s="123">
        <f t="shared" si="28"/>
        <v>0</v>
      </c>
      <c r="K136" s="69"/>
      <c r="L136" s="75">
        <f t="shared" si="26"/>
        <v>0</v>
      </c>
      <c r="M136" s="75">
        <f t="shared" si="27"/>
        <v>0</v>
      </c>
      <c r="N136" s="72">
        <f t="shared" si="29"/>
        <v>0</v>
      </c>
      <c r="O136" s="89">
        <f t="shared" si="30"/>
        <v>0</v>
      </c>
      <c r="P136" s="89">
        <f t="shared" si="31"/>
        <v>0</v>
      </c>
    </row>
    <row r="137" spans="1:16" x14ac:dyDescent="0.2">
      <c r="A137" s="96">
        <f>'T-x-y fit P'!A135</f>
        <v>0</v>
      </c>
      <c r="E137" s="89">
        <f>'T-x-y fit P'!E135</f>
        <v>0</v>
      </c>
      <c r="F137" s="89">
        <f>'T-x-y fit P'!F135</f>
        <v>0</v>
      </c>
      <c r="G137" s="45"/>
      <c r="H137" s="45"/>
      <c r="I137" s="81">
        <f>'T-x-y fit P'!I135</f>
        <v>0</v>
      </c>
      <c r="J137" s="123">
        <f t="shared" si="28"/>
        <v>0</v>
      </c>
      <c r="K137" s="69"/>
      <c r="L137" s="75">
        <f t="shared" si="26"/>
        <v>0</v>
      </c>
      <c r="M137" s="75">
        <f t="shared" si="27"/>
        <v>0</v>
      </c>
      <c r="N137" s="72">
        <f t="shared" si="29"/>
        <v>0</v>
      </c>
      <c r="O137" s="89">
        <f t="shared" si="30"/>
        <v>0</v>
      </c>
      <c r="P137" s="89">
        <f t="shared" si="31"/>
        <v>0</v>
      </c>
    </row>
    <row r="138" spans="1:16" x14ac:dyDescent="0.2">
      <c r="A138" s="96">
        <f>'T-x-y fit P'!A136</f>
        <v>0</v>
      </c>
      <c r="E138" s="89">
        <f>'T-x-y fit P'!E136</f>
        <v>0</v>
      </c>
      <c r="F138" s="89">
        <f>'T-x-y fit P'!F136</f>
        <v>0</v>
      </c>
      <c r="G138" s="45"/>
      <c r="H138" s="45"/>
      <c r="I138" s="81">
        <f>'T-x-y fit P'!I136</f>
        <v>0</v>
      </c>
      <c r="J138" s="123">
        <f t="shared" si="28"/>
        <v>0</v>
      </c>
      <c r="K138" s="69"/>
      <c r="L138" s="75">
        <f t="shared" si="26"/>
        <v>0</v>
      </c>
      <c r="M138" s="75">
        <f t="shared" si="27"/>
        <v>0</v>
      </c>
      <c r="N138" s="72">
        <f t="shared" si="29"/>
        <v>0</v>
      </c>
      <c r="O138" s="89">
        <f t="shared" si="30"/>
        <v>0</v>
      </c>
      <c r="P138" s="89">
        <f t="shared" si="31"/>
        <v>0</v>
      </c>
    </row>
    <row r="139" spans="1:16" x14ac:dyDescent="0.2">
      <c r="A139" s="96">
        <f>'T-x-y fit P'!A137</f>
        <v>0</v>
      </c>
      <c r="E139" s="89">
        <f>'T-x-y fit P'!E137</f>
        <v>0</v>
      </c>
      <c r="F139" s="89">
        <f>'T-x-y fit P'!F137</f>
        <v>0</v>
      </c>
      <c r="G139" s="45"/>
      <c r="H139" s="45"/>
      <c r="I139" s="81">
        <f>'T-x-y fit P'!I137</f>
        <v>0</v>
      </c>
      <c r="J139" s="123">
        <f t="shared" si="28"/>
        <v>0</v>
      </c>
      <c r="K139" s="69"/>
      <c r="L139" s="75">
        <f t="shared" si="26"/>
        <v>0</v>
      </c>
      <c r="M139" s="75">
        <f t="shared" si="27"/>
        <v>0</v>
      </c>
      <c r="N139" s="72">
        <f t="shared" si="29"/>
        <v>0</v>
      </c>
      <c r="O139" s="89">
        <f t="shared" si="30"/>
        <v>0</v>
      </c>
      <c r="P139" s="89">
        <f t="shared" si="31"/>
        <v>0</v>
      </c>
    </row>
    <row r="140" spans="1:16" x14ac:dyDescent="0.2">
      <c r="A140" s="96">
        <f>'T-x-y fit P'!A138</f>
        <v>0</v>
      </c>
      <c r="E140" s="89">
        <f>'T-x-y fit P'!E138</f>
        <v>0</v>
      </c>
      <c r="F140" s="89">
        <f>'T-x-y fit P'!F138</f>
        <v>0</v>
      </c>
      <c r="G140" s="45"/>
      <c r="H140" s="45"/>
      <c r="I140" s="81">
        <f>'T-x-y fit P'!I138</f>
        <v>0</v>
      </c>
      <c r="J140" s="123">
        <f t="shared" si="28"/>
        <v>0</v>
      </c>
      <c r="K140" s="69"/>
      <c r="L140" s="75">
        <f t="shared" si="26"/>
        <v>0</v>
      </c>
      <c r="M140" s="75">
        <f t="shared" si="27"/>
        <v>0</v>
      </c>
      <c r="N140" s="72">
        <f t="shared" si="29"/>
        <v>0</v>
      </c>
      <c r="O140" s="89">
        <f t="shared" si="30"/>
        <v>0</v>
      </c>
      <c r="P140" s="89">
        <f t="shared" si="31"/>
        <v>0</v>
      </c>
    </row>
    <row r="141" spans="1:16" x14ac:dyDescent="0.2">
      <c r="A141" s="96">
        <f>'T-x-y fit P'!A139</f>
        <v>0</v>
      </c>
      <c r="E141" s="89">
        <f>'T-x-y fit P'!E139</f>
        <v>0</v>
      </c>
      <c r="F141" s="89">
        <f>'T-x-y fit P'!F139</f>
        <v>0</v>
      </c>
      <c r="G141" s="45"/>
      <c r="H141" s="45"/>
      <c r="I141" s="81">
        <f>'T-x-y fit P'!I139</f>
        <v>0</v>
      </c>
      <c r="J141" s="123">
        <f t="shared" si="28"/>
        <v>0</v>
      </c>
      <c r="K141" s="69"/>
      <c r="L141" s="75">
        <f t="shared" si="26"/>
        <v>0</v>
      </c>
      <c r="M141" s="75">
        <f t="shared" si="27"/>
        <v>0</v>
      </c>
      <c r="N141" s="72">
        <f t="shared" si="29"/>
        <v>0</v>
      </c>
      <c r="O141" s="89">
        <f t="shared" si="30"/>
        <v>0</v>
      </c>
      <c r="P141" s="89">
        <f t="shared" si="31"/>
        <v>0</v>
      </c>
    </row>
    <row r="142" spans="1:16" x14ac:dyDescent="0.2">
      <c r="A142" s="96">
        <f>'T-x-y fit P'!A140</f>
        <v>0</v>
      </c>
      <c r="E142" s="89">
        <f>'T-x-y fit P'!E140</f>
        <v>0</v>
      </c>
      <c r="F142" s="89">
        <f>'T-x-y fit P'!F140</f>
        <v>0</v>
      </c>
      <c r="G142" s="45"/>
      <c r="H142" s="45"/>
      <c r="I142" s="81">
        <f>'T-x-y fit P'!I140</f>
        <v>0</v>
      </c>
      <c r="J142" s="123">
        <f t="shared" si="28"/>
        <v>0</v>
      </c>
      <c r="K142" s="69"/>
      <c r="L142" s="75">
        <f t="shared" si="26"/>
        <v>0</v>
      </c>
      <c r="M142" s="75">
        <f t="shared" si="27"/>
        <v>0</v>
      </c>
      <c r="N142" s="72">
        <f t="shared" si="29"/>
        <v>0</v>
      </c>
      <c r="O142" s="89">
        <f t="shared" si="30"/>
        <v>0</v>
      </c>
      <c r="P142" s="89">
        <f t="shared" si="31"/>
        <v>0</v>
      </c>
    </row>
    <row r="143" spans="1:16" x14ac:dyDescent="0.2">
      <c r="A143" s="96">
        <f>'T-x-y fit P'!A141</f>
        <v>0</v>
      </c>
      <c r="E143" s="89">
        <f>'T-x-y fit P'!E141</f>
        <v>0</v>
      </c>
      <c r="F143" s="89">
        <f>'T-x-y fit P'!F141</f>
        <v>0</v>
      </c>
      <c r="G143" s="45"/>
      <c r="H143" s="45"/>
      <c r="I143" s="81">
        <f>'T-x-y fit P'!I141</f>
        <v>0</v>
      </c>
      <c r="J143" s="123">
        <f t="shared" si="28"/>
        <v>0</v>
      </c>
      <c r="K143" s="69"/>
      <c r="L143" s="75">
        <f t="shared" si="26"/>
        <v>0</v>
      </c>
      <c r="M143" s="75">
        <f t="shared" si="27"/>
        <v>0</v>
      </c>
      <c r="N143" s="72">
        <f t="shared" si="29"/>
        <v>0</v>
      </c>
      <c r="O143" s="89">
        <f t="shared" si="30"/>
        <v>0</v>
      </c>
      <c r="P143" s="89">
        <f t="shared" si="31"/>
        <v>0</v>
      </c>
    </row>
    <row r="144" spans="1:16" x14ac:dyDescent="0.2">
      <c r="A144" s="96">
        <f>'T-x-y fit P'!A142</f>
        <v>0</v>
      </c>
      <c r="E144" s="89">
        <f>'T-x-y fit P'!E142</f>
        <v>0</v>
      </c>
      <c r="F144" s="89">
        <f>'T-x-y fit P'!F142</f>
        <v>0</v>
      </c>
      <c r="G144" s="45"/>
      <c r="H144" s="45"/>
      <c r="I144" s="81">
        <f>'T-x-y fit P'!I142</f>
        <v>0</v>
      </c>
      <c r="J144" s="123">
        <f t="shared" si="28"/>
        <v>0</v>
      </c>
      <c r="K144" s="69"/>
      <c r="L144" s="75">
        <f t="shared" si="26"/>
        <v>0</v>
      </c>
      <c r="M144" s="75">
        <f t="shared" si="27"/>
        <v>0</v>
      </c>
      <c r="N144" s="72">
        <f t="shared" si="29"/>
        <v>0</v>
      </c>
      <c r="O144" s="89">
        <f t="shared" si="30"/>
        <v>0</v>
      </c>
      <c r="P144" s="89">
        <f t="shared" si="31"/>
        <v>0</v>
      </c>
    </row>
    <row r="145" spans="1:16" x14ac:dyDescent="0.2">
      <c r="A145" s="96">
        <f>'T-x-y fit P'!A143</f>
        <v>0</v>
      </c>
      <c r="E145" s="89">
        <f>'T-x-y fit P'!E143</f>
        <v>0</v>
      </c>
      <c r="F145" s="89">
        <f>'T-x-y fit P'!F143</f>
        <v>0</v>
      </c>
      <c r="G145" s="45"/>
      <c r="H145" s="45"/>
      <c r="I145" s="81">
        <f>'T-x-y fit P'!I143</f>
        <v>0</v>
      </c>
      <c r="J145" s="123">
        <f t="shared" si="28"/>
        <v>0</v>
      </c>
      <c r="K145" s="69"/>
      <c r="L145" s="75">
        <f t="shared" ref="L145:L176" si="32">IF(I145=0,,10^(_A1-_B1/(_C1+_T)))</f>
        <v>0</v>
      </c>
      <c r="M145" s="75">
        <f t="shared" ref="M145:M176" si="33">IF(I145=0,,10^(_A2-_B2/(_C2+_T)))</f>
        <v>0</v>
      </c>
      <c r="N145" s="72">
        <f t="shared" si="29"/>
        <v>0</v>
      </c>
      <c r="O145" s="89">
        <f t="shared" si="30"/>
        <v>0</v>
      </c>
      <c r="P145" s="89">
        <f t="shared" si="31"/>
        <v>0</v>
      </c>
    </row>
    <row r="146" spans="1:16" x14ac:dyDescent="0.2">
      <c r="A146" s="96">
        <f>'T-x-y fit P'!A144</f>
        <v>0</v>
      </c>
      <c r="E146" s="89">
        <f>'T-x-y fit P'!E144</f>
        <v>0</v>
      </c>
      <c r="F146" s="89">
        <f>'T-x-y fit P'!F144</f>
        <v>0</v>
      </c>
      <c r="G146" s="45"/>
      <c r="H146" s="45"/>
      <c r="I146" s="81">
        <f>'T-x-y fit P'!I144</f>
        <v>0</v>
      </c>
      <c r="J146" s="123">
        <f t="shared" si="28"/>
        <v>0</v>
      </c>
      <c r="K146" s="69"/>
      <c r="L146" s="75">
        <f t="shared" si="32"/>
        <v>0</v>
      </c>
      <c r="M146" s="75">
        <f t="shared" si="33"/>
        <v>0</v>
      </c>
      <c r="N146" s="72">
        <f t="shared" si="29"/>
        <v>0</v>
      </c>
      <c r="O146" s="89">
        <f t="shared" si="30"/>
        <v>0</v>
      </c>
      <c r="P146" s="89">
        <f t="shared" si="31"/>
        <v>0</v>
      </c>
    </row>
    <row r="147" spans="1:16" x14ac:dyDescent="0.2">
      <c r="A147" s="96">
        <f>'T-x-y fit P'!A145</f>
        <v>0</v>
      </c>
      <c r="E147" s="89">
        <f>'T-x-y fit P'!E145</f>
        <v>0</v>
      </c>
      <c r="F147" s="89">
        <f>'T-x-y fit P'!F145</f>
        <v>0</v>
      </c>
      <c r="G147" s="45"/>
      <c r="H147" s="45"/>
      <c r="I147" s="81">
        <f>'T-x-y fit P'!I145</f>
        <v>0</v>
      </c>
      <c r="J147" s="123">
        <f t="shared" si="28"/>
        <v>0</v>
      </c>
      <c r="K147" s="69"/>
      <c r="L147" s="75">
        <f t="shared" si="32"/>
        <v>0</v>
      </c>
      <c r="M147" s="75">
        <f t="shared" si="33"/>
        <v>0</v>
      </c>
      <c r="N147" s="72">
        <f t="shared" si="29"/>
        <v>0</v>
      </c>
      <c r="O147" s="89">
        <f t="shared" si="30"/>
        <v>0</v>
      </c>
      <c r="P147" s="89">
        <f t="shared" si="31"/>
        <v>0</v>
      </c>
    </row>
    <row r="148" spans="1:16" x14ac:dyDescent="0.2">
      <c r="A148" s="96">
        <f>'T-x-y fit P'!A146</f>
        <v>0</v>
      </c>
      <c r="E148" s="89">
        <f>'T-x-y fit P'!E146</f>
        <v>0</v>
      </c>
      <c r="F148" s="89">
        <f>'T-x-y fit P'!F146</f>
        <v>0</v>
      </c>
      <c r="G148" s="45"/>
      <c r="H148" s="45"/>
      <c r="I148" s="81">
        <f>'T-x-y fit P'!I146</f>
        <v>0</v>
      </c>
      <c r="J148" s="123">
        <f t="shared" si="28"/>
        <v>0</v>
      </c>
      <c r="K148" s="69"/>
      <c r="L148" s="75">
        <f t="shared" si="32"/>
        <v>0</v>
      </c>
      <c r="M148" s="75">
        <f t="shared" si="33"/>
        <v>0</v>
      </c>
      <c r="N148" s="72">
        <f t="shared" si="29"/>
        <v>0</v>
      </c>
      <c r="O148" s="89">
        <f t="shared" si="30"/>
        <v>0</v>
      </c>
      <c r="P148" s="89">
        <f t="shared" si="31"/>
        <v>0</v>
      </c>
    </row>
    <row r="149" spans="1:16" x14ac:dyDescent="0.2">
      <c r="A149" s="96">
        <f>'T-x-y fit P'!A147</f>
        <v>0</v>
      </c>
      <c r="E149" s="89">
        <f>'T-x-y fit P'!E147</f>
        <v>0</v>
      </c>
      <c r="F149" s="89">
        <f>'T-x-y fit P'!F147</f>
        <v>0</v>
      </c>
      <c r="G149" s="45"/>
      <c r="H149" s="45"/>
      <c r="I149" s="81">
        <f>'T-x-y fit P'!I147</f>
        <v>0</v>
      </c>
      <c r="J149" s="123">
        <f t="shared" si="28"/>
        <v>0</v>
      </c>
      <c r="K149" s="69"/>
      <c r="L149" s="75">
        <f t="shared" si="32"/>
        <v>0</v>
      </c>
      <c r="M149" s="75">
        <f t="shared" si="33"/>
        <v>0</v>
      </c>
      <c r="N149" s="72">
        <f t="shared" si="29"/>
        <v>0</v>
      </c>
      <c r="O149" s="89">
        <f t="shared" si="30"/>
        <v>0</v>
      </c>
      <c r="P149" s="89">
        <f t="shared" si="31"/>
        <v>0</v>
      </c>
    </row>
    <row r="150" spans="1:16" x14ac:dyDescent="0.2">
      <c r="A150" s="96">
        <f>'T-x-y fit P'!A148</f>
        <v>0</v>
      </c>
      <c r="E150" s="89">
        <f>'T-x-y fit P'!E148</f>
        <v>0</v>
      </c>
      <c r="F150" s="89">
        <f>'T-x-y fit P'!F148</f>
        <v>0</v>
      </c>
      <c r="G150" s="45"/>
      <c r="H150" s="45"/>
      <c r="I150" s="81">
        <f>'T-x-y fit P'!I148</f>
        <v>0</v>
      </c>
      <c r="J150" s="123">
        <f t="shared" si="28"/>
        <v>0</v>
      </c>
      <c r="K150" s="69"/>
      <c r="L150" s="75">
        <f t="shared" si="32"/>
        <v>0</v>
      </c>
      <c r="M150" s="75">
        <f t="shared" si="33"/>
        <v>0</v>
      </c>
      <c r="N150" s="72">
        <f t="shared" si="29"/>
        <v>0</v>
      </c>
      <c r="O150" s="89">
        <f t="shared" si="30"/>
        <v>0</v>
      </c>
      <c r="P150" s="89">
        <f t="shared" si="31"/>
        <v>0</v>
      </c>
    </row>
    <row r="151" spans="1:16" x14ac:dyDescent="0.2">
      <c r="A151" s="96">
        <f>'T-x-y fit P'!A149</f>
        <v>0</v>
      </c>
      <c r="E151" s="89">
        <f>'T-x-y fit P'!E149</f>
        <v>0</v>
      </c>
      <c r="F151" s="89">
        <f>'T-x-y fit P'!F149</f>
        <v>0</v>
      </c>
      <c r="G151" s="45"/>
      <c r="H151" s="45"/>
      <c r="I151" s="81">
        <f>'T-x-y fit P'!I149</f>
        <v>0</v>
      </c>
      <c r="J151" s="123">
        <f t="shared" ref="J151:J182" si="34">IF(K151=0,,1/K151-273.15)</f>
        <v>0</v>
      </c>
      <c r="K151" s="69"/>
      <c r="L151" s="75">
        <f t="shared" si="32"/>
        <v>0</v>
      </c>
      <c r="M151" s="75">
        <f t="shared" si="33"/>
        <v>0</v>
      </c>
      <c r="N151" s="72">
        <f t="shared" ref="N151:N182" si="35">_x1*_g1*P1s+_x2*_g2*P2s</f>
        <v>0</v>
      </c>
      <c r="O151" s="89">
        <f t="shared" ref="O151:O182" si="36">IF(J151=0,,LOG(N151))</f>
        <v>0</v>
      </c>
      <c r="P151" s="89">
        <f t="shared" ref="P151:P182" si="37">IF(J151=0,,(O151-LOG($F$20))^2)</f>
        <v>0</v>
      </c>
    </row>
    <row r="152" spans="1:16" x14ac:dyDescent="0.2">
      <c r="A152" s="96">
        <f>'T-x-y fit P'!A150</f>
        <v>0</v>
      </c>
      <c r="E152" s="89">
        <f>'T-x-y fit P'!E150</f>
        <v>0</v>
      </c>
      <c r="F152" s="89">
        <f>'T-x-y fit P'!F150</f>
        <v>0</v>
      </c>
      <c r="G152" s="45"/>
      <c r="H152" s="45"/>
      <c r="I152" s="81">
        <f>'T-x-y fit P'!I150</f>
        <v>0</v>
      </c>
      <c r="J152" s="123">
        <f t="shared" si="34"/>
        <v>0</v>
      </c>
      <c r="K152" s="69"/>
      <c r="L152" s="75">
        <f t="shared" si="32"/>
        <v>0</v>
      </c>
      <c r="M152" s="75">
        <f t="shared" si="33"/>
        <v>0</v>
      </c>
      <c r="N152" s="72">
        <f t="shared" si="35"/>
        <v>0</v>
      </c>
      <c r="O152" s="89">
        <f t="shared" si="36"/>
        <v>0</v>
      </c>
      <c r="P152" s="89">
        <f t="shared" si="37"/>
        <v>0</v>
      </c>
    </row>
    <row r="153" spans="1:16" x14ac:dyDescent="0.2">
      <c r="A153" s="96">
        <f>'T-x-y fit P'!A151</f>
        <v>0</v>
      </c>
      <c r="E153" s="89">
        <f>'T-x-y fit P'!E151</f>
        <v>0</v>
      </c>
      <c r="F153" s="89">
        <f>'T-x-y fit P'!F151</f>
        <v>0</v>
      </c>
      <c r="G153" s="45"/>
      <c r="H153" s="45"/>
      <c r="I153" s="81">
        <f>'T-x-y fit P'!I151</f>
        <v>0</v>
      </c>
      <c r="J153" s="123">
        <f t="shared" si="34"/>
        <v>0</v>
      </c>
      <c r="K153" s="69"/>
      <c r="L153" s="75">
        <f t="shared" si="32"/>
        <v>0</v>
      </c>
      <c r="M153" s="75">
        <f t="shared" si="33"/>
        <v>0</v>
      </c>
      <c r="N153" s="72">
        <f t="shared" si="35"/>
        <v>0</v>
      </c>
      <c r="O153" s="89">
        <f t="shared" si="36"/>
        <v>0</v>
      </c>
      <c r="P153" s="89">
        <f t="shared" si="37"/>
        <v>0</v>
      </c>
    </row>
    <row r="154" spans="1:16" x14ac:dyDescent="0.2">
      <c r="A154" s="96">
        <f>'T-x-y fit P'!A152</f>
        <v>0</v>
      </c>
      <c r="E154" s="89">
        <f>'T-x-y fit P'!E152</f>
        <v>0</v>
      </c>
      <c r="F154" s="89">
        <f>'T-x-y fit P'!F152</f>
        <v>0</v>
      </c>
      <c r="G154" s="45"/>
      <c r="H154" s="45"/>
      <c r="I154" s="81">
        <f>'T-x-y fit P'!I152</f>
        <v>0</v>
      </c>
      <c r="J154" s="123">
        <f t="shared" si="34"/>
        <v>0</v>
      </c>
      <c r="K154" s="69"/>
      <c r="L154" s="75">
        <f t="shared" si="32"/>
        <v>0</v>
      </c>
      <c r="M154" s="75">
        <f t="shared" si="33"/>
        <v>0</v>
      </c>
      <c r="N154" s="72">
        <f t="shared" si="35"/>
        <v>0</v>
      </c>
      <c r="O154" s="89">
        <f t="shared" si="36"/>
        <v>0</v>
      </c>
      <c r="P154" s="89">
        <f t="shared" si="37"/>
        <v>0</v>
      </c>
    </row>
    <row r="155" spans="1:16" x14ac:dyDescent="0.2">
      <c r="A155" s="96">
        <f>'T-x-y fit P'!A153</f>
        <v>0</v>
      </c>
      <c r="E155" s="89">
        <f>'T-x-y fit P'!E153</f>
        <v>0</v>
      </c>
      <c r="F155" s="89">
        <f>'T-x-y fit P'!F153</f>
        <v>0</v>
      </c>
      <c r="G155" s="45"/>
      <c r="H155" s="45"/>
      <c r="I155" s="81">
        <f>'T-x-y fit P'!I153</f>
        <v>0</v>
      </c>
      <c r="J155" s="123">
        <f t="shared" si="34"/>
        <v>0</v>
      </c>
      <c r="K155" s="69"/>
      <c r="L155" s="75">
        <f t="shared" si="32"/>
        <v>0</v>
      </c>
      <c r="M155" s="75">
        <f t="shared" si="33"/>
        <v>0</v>
      </c>
      <c r="N155" s="72">
        <f t="shared" si="35"/>
        <v>0</v>
      </c>
      <c r="O155" s="89">
        <f t="shared" si="36"/>
        <v>0</v>
      </c>
      <c r="P155" s="89">
        <f t="shared" si="37"/>
        <v>0</v>
      </c>
    </row>
    <row r="156" spans="1:16" x14ac:dyDescent="0.2">
      <c r="A156" s="96">
        <f>'T-x-y fit P'!A154</f>
        <v>0</v>
      </c>
      <c r="E156" s="89">
        <f>'T-x-y fit P'!E154</f>
        <v>0</v>
      </c>
      <c r="F156" s="89">
        <f>'T-x-y fit P'!F154</f>
        <v>0</v>
      </c>
      <c r="G156" s="45"/>
      <c r="H156" s="45"/>
      <c r="I156" s="81">
        <f>'T-x-y fit P'!I154</f>
        <v>0</v>
      </c>
      <c r="J156" s="123">
        <f t="shared" si="34"/>
        <v>0</v>
      </c>
      <c r="K156" s="69"/>
      <c r="L156" s="75">
        <f t="shared" si="32"/>
        <v>0</v>
      </c>
      <c r="M156" s="75">
        <f t="shared" si="33"/>
        <v>0</v>
      </c>
      <c r="N156" s="72">
        <f t="shared" si="35"/>
        <v>0</v>
      </c>
      <c r="O156" s="89">
        <f t="shared" si="36"/>
        <v>0</v>
      </c>
      <c r="P156" s="89">
        <f t="shared" si="37"/>
        <v>0</v>
      </c>
    </row>
    <row r="157" spans="1:16" x14ac:dyDescent="0.2">
      <c r="A157" s="96">
        <f>'T-x-y fit P'!A155</f>
        <v>0</v>
      </c>
      <c r="E157" s="89">
        <f>'T-x-y fit P'!E155</f>
        <v>0</v>
      </c>
      <c r="F157" s="89">
        <f>'T-x-y fit P'!F155</f>
        <v>0</v>
      </c>
      <c r="G157" s="45"/>
      <c r="H157" s="45"/>
      <c r="I157" s="81">
        <f>'T-x-y fit P'!I155</f>
        <v>0</v>
      </c>
      <c r="J157" s="123">
        <f t="shared" si="34"/>
        <v>0</v>
      </c>
      <c r="K157" s="69"/>
      <c r="L157" s="75">
        <f t="shared" si="32"/>
        <v>0</v>
      </c>
      <c r="M157" s="75">
        <f t="shared" si="33"/>
        <v>0</v>
      </c>
      <c r="N157" s="72">
        <f t="shared" si="35"/>
        <v>0</v>
      </c>
      <c r="O157" s="89">
        <f t="shared" si="36"/>
        <v>0</v>
      </c>
      <c r="P157" s="89">
        <f t="shared" si="37"/>
        <v>0</v>
      </c>
    </row>
    <row r="158" spans="1:16" x14ac:dyDescent="0.2">
      <c r="A158" s="96">
        <f>'T-x-y fit P'!A156</f>
        <v>0</v>
      </c>
      <c r="E158" s="89">
        <f>'T-x-y fit P'!E156</f>
        <v>0</v>
      </c>
      <c r="F158" s="89">
        <f>'T-x-y fit P'!F156</f>
        <v>0</v>
      </c>
      <c r="G158" s="45"/>
      <c r="H158" s="45"/>
      <c r="I158" s="81">
        <f>'T-x-y fit P'!I156</f>
        <v>0</v>
      </c>
      <c r="J158" s="123">
        <f t="shared" si="34"/>
        <v>0</v>
      </c>
      <c r="K158" s="69"/>
      <c r="L158" s="75">
        <f t="shared" si="32"/>
        <v>0</v>
      </c>
      <c r="M158" s="75">
        <f t="shared" si="33"/>
        <v>0</v>
      </c>
      <c r="N158" s="72">
        <f t="shared" si="35"/>
        <v>0</v>
      </c>
      <c r="O158" s="89">
        <f t="shared" si="36"/>
        <v>0</v>
      </c>
      <c r="P158" s="89">
        <f t="shared" si="37"/>
        <v>0</v>
      </c>
    </row>
    <row r="159" spans="1:16" x14ac:dyDescent="0.2">
      <c r="A159" s="96">
        <f>'T-x-y fit P'!A157</f>
        <v>0</v>
      </c>
      <c r="E159" s="89">
        <f>'T-x-y fit P'!E157</f>
        <v>0</v>
      </c>
      <c r="F159" s="89">
        <f>'T-x-y fit P'!F157</f>
        <v>0</v>
      </c>
      <c r="G159" s="45"/>
      <c r="H159" s="45"/>
      <c r="I159" s="81">
        <f>'T-x-y fit P'!I157</f>
        <v>0</v>
      </c>
      <c r="J159" s="123">
        <f t="shared" si="34"/>
        <v>0</v>
      </c>
      <c r="K159" s="69"/>
      <c r="L159" s="75">
        <f t="shared" si="32"/>
        <v>0</v>
      </c>
      <c r="M159" s="75">
        <f t="shared" si="33"/>
        <v>0</v>
      </c>
      <c r="N159" s="72">
        <f t="shared" si="35"/>
        <v>0</v>
      </c>
      <c r="O159" s="89">
        <f t="shared" si="36"/>
        <v>0</v>
      </c>
      <c r="P159" s="89">
        <f t="shared" si="37"/>
        <v>0</v>
      </c>
    </row>
    <row r="160" spans="1:16" x14ac:dyDescent="0.2">
      <c r="A160" s="96">
        <f>'T-x-y fit P'!A158</f>
        <v>0</v>
      </c>
      <c r="E160" s="89">
        <f>'T-x-y fit P'!E158</f>
        <v>0</v>
      </c>
      <c r="F160" s="89">
        <f>'T-x-y fit P'!F158</f>
        <v>0</v>
      </c>
      <c r="G160" s="45"/>
      <c r="H160" s="45"/>
      <c r="I160" s="81">
        <f>'T-x-y fit P'!I158</f>
        <v>0</v>
      </c>
      <c r="J160" s="123">
        <f t="shared" si="34"/>
        <v>0</v>
      </c>
      <c r="K160" s="69"/>
      <c r="L160" s="75">
        <f t="shared" si="32"/>
        <v>0</v>
      </c>
      <c r="M160" s="75">
        <f t="shared" si="33"/>
        <v>0</v>
      </c>
      <c r="N160" s="72">
        <f t="shared" si="35"/>
        <v>0</v>
      </c>
      <c r="O160" s="89">
        <f t="shared" si="36"/>
        <v>0</v>
      </c>
      <c r="P160" s="89">
        <f t="shared" si="37"/>
        <v>0</v>
      </c>
    </row>
    <row r="161" spans="1:16" x14ac:dyDescent="0.2">
      <c r="A161" s="96">
        <f>'T-x-y fit P'!A159</f>
        <v>0</v>
      </c>
      <c r="E161" s="89">
        <f>'T-x-y fit P'!E159</f>
        <v>0</v>
      </c>
      <c r="F161" s="89">
        <f>'T-x-y fit P'!F159</f>
        <v>0</v>
      </c>
      <c r="G161" s="45"/>
      <c r="H161" s="45"/>
      <c r="I161" s="81">
        <f>'T-x-y fit P'!I159</f>
        <v>0</v>
      </c>
      <c r="J161" s="123">
        <f t="shared" si="34"/>
        <v>0</v>
      </c>
      <c r="K161" s="69"/>
      <c r="L161" s="75">
        <f t="shared" si="32"/>
        <v>0</v>
      </c>
      <c r="M161" s="75">
        <f t="shared" si="33"/>
        <v>0</v>
      </c>
      <c r="N161" s="72">
        <f t="shared" si="35"/>
        <v>0</v>
      </c>
      <c r="O161" s="89">
        <f t="shared" si="36"/>
        <v>0</v>
      </c>
      <c r="P161" s="89">
        <f t="shared" si="37"/>
        <v>0</v>
      </c>
    </row>
    <row r="162" spans="1:16" x14ac:dyDescent="0.2">
      <c r="A162" s="96">
        <f>'T-x-y fit P'!A160</f>
        <v>0</v>
      </c>
      <c r="E162" s="89">
        <f>'T-x-y fit P'!E160</f>
        <v>0</v>
      </c>
      <c r="F162" s="89">
        <f>'T-x-y fit P'!F160</f>
        <v>0</v>
      </c>
      <c r="G162" s="45"/>
      <c r="H162" s="45"/>
      <c r="I162" s="81">
        <f>'T-x-y fit P'!I160</f>
        <v>0</v>
      </c>
      <c r="J162" s="123">
        <f t="shared" si="34"/>
        <v>0</v>
      </c>
      <c r="K162" s="69"/>
      <c r="L162" s="75">
        <f t="shared" si="32"/>
        <v>0</v>
      </c>
      <c r="M162" s="75">
        <f t="shared" si="33"/>
        <v>0</v>
      </c>
      <c r="N162" s="72">
        <f t="shared" si="35"/>
        <v>0</v>
      </c>
      <c r="O162" s="89">
        <f t="shared" si="36"/>
        <v>0</v>
      </c>
      <c r="P162" s="89">
        <f t="shared" si="37"/>
        <v>0</v>
      </c>
    </row>
    <row r="163" spans="1:16" x14ac:dyDescent="0.2">
      <c r="A163" s="96">
        <f>'T-x-y fit P'!A161</f>
        <v>0</v>
      </c>
      <c r="E163" s="89">
        <f>'T-x-y fit P'!E161</f>
        <v>0</v>
      </c>
      <c r="F163" s="89">
        <f>'T-x-y fit P'!F161</f>
        <v>0</v>
      </c>
      <c r="G163" s="45"/>
      <c r="H163" s="45"/>
      <c r="I163" s="81">
        <f>'T-x-y fit P'!I161</f>
        <v>0</v>
      </c>
      <c r="J163" s="123">
        <f t="shared" si="34"/>
        <v>0</v>
      </c>
      <c r="K163" s="69"/>
      <c r="L163" s="75">
        <f t="shared" si="32"/>
        <v>0</v>
      </c>
      <c r="M163" s="75">
        <f t="shared" si="33"/>
        <v>0</v>
      </c>
      <c r="N163" s="72">
        <f t="shared" si="35"/>
        <v>0</v>
      </c>
      <c r="O163" s="89">
        <f t="shared" si="36"/>
        <v>0</v>
      </c>
      <c r="P163" s="89">
        <f t="shared" si="37"/>
        <v>0</v>
      </c>
    </row>
    <row r="164" spans="1:16" x14ac:dyDescent="0.2">
      <c r="A164" s="96">
        <f>'T-x-y fit P'!A162</f>
        <v>0</v>
      </c>
      <c r="E164" s="89">
        <f>'T-x-y fit P'!E162</f>
        <v>0</v>
      </c>
      <c r="F164" s="89">
        <f>'T-x-y fit P'!F162</f>
        <v>0</v>
      </c>
      <c r="G164" s="45"/>
      <c r="H164" s="45"/>
      <c r="I164" s="81">
        <f>'T-x-y fit P'!I162</f>
        <v>0</v>
      </c>
      <c r="J164" s="123">
        <f t="shared" si="34"/>
        <v>0</v>
      </c>
      <c r="K164" s="69"/>
      <c r="L164" s="75">
        <f t="shared" si="32"/>
        <v>0</v>
      </c>
      <c r="M164" s="75">
        <f t="shared" si="33"/>
        <v>0</v>
      </c>
      <c r="N164" s="72">
        <f t="shared" si="35"/>
        <v>0</v>
      </c>
      <c r="O164" s="89">
        <f t="shared" si="36"/>
        <v>0</v>
      </c>
      <c r="P164" s="89">
        <f t="shared" si="37"/>
        <v>0</v>
      </c>
    </row>
    <row r="165" spans="1:16" x14ac:dyDescent="0.2">
      <c r="A165" s="96">
        <f>'T-x-y fit P'!A163</f>
        <v>0</v>
      </c>
      <c r="E165" s="89">
        <f>'T-x-y fit P'!E163</f>
        <v>0</v>
      </c>
      <c r="F165" s="89">
        <f>'T-x-y fit P'!F163</f>
        <v>0</v>
      </c>
      <c r="G165" s="45"/>
      <c r="H165" s="45"/>
      <c r="I165" s="81">
        <f>'T-x-y fit P'!I163</f>
        <v>0</v>
      </c>
      <c r="J165" s="123">
        <f t="shared" si="34"/>
        <v>0</v>
      </c>
      <c r="K165" s="69"/>
      <c r="L165" s="75">
        <f t="shared" si="32"/>
        <v>0</v>
      </c>
      <c r="M165" s="75">
        <f t="shared" si="33"/>
        <v>0</v>
      </c>
      <c r="N165" s="72">
        <f t="shared" si="35"/>
        <v>0</v>
      </c>
      <c r="O165" s="89">
        <f t="shared" si="36"/>
        <v>0</v>
      </c>
      <c r="P165" s="89">
        <f t="shared" si="37"/>
        <v>0</v>
      </c>
    </row>
    <row r="166" spans="1:16" x14ac:dyDescent="0.2">
      <c r="A166" s="96">
        <f>'T-x-y fit P'!A164</f>
        <v>0</v>
      </c>
      <c r="E166" s="89">
        <f>'T-x-y fit P'!E164</f>
        <v>0</v>
      </c>
      <c r="F166" s="89">
        <f>'T-x-y fit P'!F164</f>
        <v>0</v>
      </c>
      <c r="G166" s="45"/>
      <c r="H166" s="45"/>
      <c r="I166" s="81">
        <f>'T-x-y fit P'!I164</f>
        <v>0</v>
      </c>
      <c r="J166" s="123">
        <f t="shared" si="34"/>
        <v>0</v>
      </c>
      <c r="K166" s="69"/>
      <c r="L166" s="75">
        <f t="shared" si="32"/>
        <v>0</v>
      </c>
      <c r="M166" s="75">
        <f t="shared" si="33"/>
        <v>0</v>
      </c>
      <c r="N166" s="72">
        <f t="shared" si="35"/>
        <v>0</v>
      </c>
      <c r="O166" s="89">
        <f t="shared" si="36"/>
        <v>0</v>
      </c>
      <c r="P166" s="89">
        <f t="shared" si="37"/>
        <v>0</v>
      </c>
    </row>
    <row r="167" spans="1:16" x14ac:dyDescent="0.2">
      <c r="A167" s="96">
        <f>'T-x-y fit P'!A165</f>
        <v>0</v>
      </c>
      <c r="E167" s="89">
        <f>'T-x-y fit P'!E165</f>
        <v>0</v>
      </c>
      <c r="F167" s="89">
        <f>'T-x-y fit P'!F165</f>
        <v>0</v>
      </c>
      <c r="G167" s="45"/>
      <c r="H167" s="45"/>
      <c r="I167" s="81">
        <f>'T-x-y fit P'!I165</f>
        <v>0</v>
      </c>
      <c r="J167" s="123">
        <f t="shared" si="34"/>
        <v>0</v>
      </c>
      <c r="K167" s="69"/>
      <c r="L167" s="75">
        <f t="shared" si="32"/>
        <v>0</v>
      </c>
      <c r="M167" s="75">
        <f t="shared" si="33"/>
        <v>0</v>
      </c>
      <c r="N167" s="72">
        <f t="shared" si="35"/>
        <v>0</v>
      </c>
      <c r="O167" s="89">
        <f t="shared" si="36"/>
        <v>0</v>
      </c>
      <c r="P167" s="89">
        <f t="shared" si="37"/>
        <v>0</v>
      </c>
    </row>
    <row r="168" spans="1:16" x14ac:dyDescent="0.2">
      <c r="A168" s="96">
        <f>'T-x-y fit P'!A166</f>
        <v>0</v>
      </c>
      <c r="E168" s="89">
        <f>'T-x-y fit P'!E166</f>
        <v>0</v>
      </c>
      <c r="F168" s="89">
        <f>'T-x-y fit P'!F166</f>
        <v>0</v>
      </c>
      <c r="G168" s="45"/>
      <c r="H168" s="45"/>
      <c r="I168" s="81">
        <f>'T-x-y fit P'!I166</f>
        <v>0</v>
      </c>
      <c r="J168" s="123">
        <f t="shared" si="34"/>
        <v>0</v>
      </c>
      <c r="K168" s="69"/>
      <c r="L168" s="75">
        <f t="shared" si="32"/>
        <v>0</v>
      </c>
      <c r="M168" s="75">
        <f t="shared" si="33"/>
        <v>0</v>
      </c>
      <c r="N168" s="72">
        <f t="shared" si="35"/>
        <v>0</v>
      </c>
      <c r="O168" s="89">
        <f t="shared" si="36"/>
        <v>0</v>
      </c>
      <c r="P168" s="89">
        <f t="shared" si="37"/>
        <v>0</v>
      </c>
    </row>
    <row r="169" spans="1:16" x14ac:dyDescent="0.2">
      <c r="A169" s="96">
        <f>'T-x-y fit P'!A167</f>
        <v>0</v>
      </c>
      <c r="E169" s="89">
        <f>'T-x-y fit P'!E167</f>
        <v>0</v>
      </c>
      <c r="F169" s="89">
        <f>'T-x-y fit P'!F167</f>
        <v>0</v>
      </c>
      <c r="G169" s="45"/>
      <c r="H169" s="45"/>
      <c r="I169" s="81">
        <f>'T-x-y fit P'!I167</f>
        <v>0</v>
      </c>
      <c r="J169" s="123">
        <f t="shared" si="34"/>
        <v>0</v>
      </c>
      <c r="K169" s="69"/>
      <c r="L169" s="75">
        <f t="shared" si="32"/>
        <v>0</v>
      </c>
      <c r="M169" s="75">
        <f t="shared" si="33"/>
        <v>0</v>
      </c>
      <c r="N169" s="72">
        <f t="shared" si="35"/>
        <v>0</v>
      </c>
      <c r="O169" s="89">
        <f t="shared" si="36"/>
        <v>0</v>
      </c>
      <c r="P169" s="89">
        <f t="shared" si="37"/>
        <v>0</v>
      </c>
    </row>
    <row r="170" spans="1:16" x14ac:dyDescent="0.2">
      <c r="A170" s="96">
        <f>'T-x-y fit P'!A168</f>
        <v>0</v>
      </c>
      <c r="E170" s="89">
        <f>'T-x-y fit P'!E168</f>
        <v>0</v>
      </c>
      <c r="F170" s="89">
        <f>'T-x-y fit P'!F168</f>
        <v>0</v>
      </c>
      <c r="G170" s="45"/>
      <c r="H170" s="45"/>
      <c r="I170" s="81">
        <f>'T-x-y fit P'!I168</f>
        <v>0</v>
      </c>
      <c r="J170" s="123">
        <f t="shared" si="34"/>
        <v>0</v>
      </c>
      <c r="K170" s="69"/>
      <c r="L170" s="75">
        <f t="shared" si="32"/>
        <v>0</v>
      </c>
      <c r="M170" s="75">
        <f t="shared" si="33"/>
        <v>0</v>
      </c>
      <c r="N170" s="72">
        <f t="shared" si="35"/>
        <v>0</v>
      </c>
      <c r="O170" s="89">
        <f t="shared" si="36"/>
        <v>0</v>
      </c>
      <c r="P170" s="89">
        <f t="shared" si="37"/>
        <v>0</v>
      </c>
    </row>
    <row r="171" spans="1:16" x14ac:dyDescent="0.2">
      <c r="A171" s="96">
        <f>'T-x-y fit P'!A169</f>
        <v>0</v>
      </c>
      <c r="E171" s="89">
        <f>'T-x-y fit P'!E169</f>
        <v>0</v>
      </c>
      <c r="F171" s="89">
        <f>'T-x-y fit P'!F169</f>
        <v>0</v>
      </c>
      <c r="G171" s="45"/>
      <c r="H171" s="45"/>
      <c r="I171" s="81">
        <f>'T-x-y fit P'!I169</f>
        <v>0</v>
      </c>
      <c r="J171" s="123">
        <f t="shared" si="34"/>
        <v>0</v>
      </c>
      <c r="K171" s="69"/>
      <c r="L171" s="75">
        <f t="shared" si="32"/>
        <v>0</v>
      </c>
      <c r="M171" s="75">
        <f t="shared" si="33"/>
        <v>0</v>
      </c>
      <c r="N171" s="72">
        <f t="shared" si="35"/>
        <v>0</v>
      </c>
      <c r="O171" s="89">
        <f t="shared" si="36"/>
        <v>0</v>
      </c>
      <c r="P171" s="89">
        <f t="shared" si="37"/>
        <v>0</v>
      </c>
    </row>
    <row r="172" spans="1:16" x14ac:dyDescent="0.2">
      <c r="A172" s="96">
        <f>'T-x-y fit P'!A170</f>
        <v>0</v>
      </c>
      <c r="E172" s="89">
        <f>'T-x-y fit P'!E170</f>
        <v>0</v>
      </c>
      <c r="F172" s="89">
        <f>'T-x-y fit P'!F170</f>
        <v>0</v>
      </c>
      <c r="G172" s="45"/>
      <c r="H172" s="45"/>
      <c r="I172" s="81">
        <f>'T-x-y fit P'!I170</f>
        <v>0</v>
      </c>
      <c r="J172" s="123">
        <f t="shared" si="34"/>
        <v>0</v>
      </c>
      <c r="K172" s="69"/>
      <c r="L172" s="75">
        <f t="shared" si="32"/>
        <v>0</v>
      </c>
      <c r="M172" s="75">
        <f t="shared" si="33"/>
        <v>0</v>
      </c>
      <c r="N172" s="72">
        <f t="shared" si="35"/>
        <v>0</v>
      </c>
      <c r="O172" s="89">
        <f t="shared" si="36"/>
        <v>0</v>
      </c>
      <c r="P172" s="89">
        <f t="shared" si="37"/>
        <v>0</v>
      </c>
    </row>
    <row r="173" spans="1:16" x14ac:dyDescent="0.2">
      <c r="A173" s="96">
        <f>'T-x-y fit P'!A171</f>
        <v>0</v>
      </c>
      <c r="E173" s="89">
        <f>'T-x-y fit P'!E171</f>
        <v>0</v>
      </c>
      <c r="F173" s="89">
        <f>'T-x-y fit P'!F171</f>
        <v>0</v>
      </c>
      <c r="G173" s="45"/>
      <c r="H173" s="45"/>
      <c r="I173" s="81">
        <f>'T-x-y fit P'!I171</f>
        <v>0</v>
      </c>
      <c r="J173" s="123">
        <f t="shared" si="34"/>
        <v>0</v>
      </c>
      <c r="K173" s="69"/>
      <c r="L173" s="75">
        <f t="shared" si="32"/>
        <v>0</v>
      </c>
      <c r="M173" s="75">
        <f t="shared" si="33"/>
        <v>0</v>
      </c>
      <c r="N173" s="72">
        <f t="shared" si="35"/>
        <v>0</v>
      </c>
      <c r="O173" s="89">
        <f t="shared" si="36"/>
        <v>0</v>
      </c>
      <c r="P173" s="89">
        <f t="shared" si="37"/>
        <v>0</v>
      </c>
    </row>
    <row r="174" spans="1:16" x14ac:dyDescent="0.2">
      <c r="A174" s="96">
        <f>'T-x-y fit P'!A172</f>
        <v>0</v>
      </c>
      <c r="E174" s="89">
        <f>'T-x-y fit P'!E172</f>
        <v>0</v>
      </c>
      <c r="F174" s="89">
        <f>'T-x-y fit P'!F172</f>
        <v>0</v>
      </c>
      <c r="G174" s="45"/>
      <c r="H174" s="45"/>
      <c r="I174" s="81">
        <f>'T-x-y fit P'!I172</f>
        <v>0</v>
      </c>
      <c r="J174" s="123">
        <f t="shared" si="34"/>
        <v>0</v>
      </c>
      <c r="K174" s="69"/>
      <c r="L174" s="75">
        <f t="shared" si="32"/>
        <v>0</v>
      </c>
      <c r="M174" s="75">
        <f t="shared" si="33"/>
        <v>0</v>
      </c>
      <c r="N174" s="72">
        <f t="shared" si="35"/>
        <v>0</v>
      </c>
      <c r="O174" s="89">
        <f t="shared" si="36"/>
        <v>0</v>
      </c>
      <c r="P174" s="89">
        <f t="shared" si="37"/>
        <v>0</v>
      </c>
    </row>
    <row r="175" spans="1:16" x14ac:dyDescent="0.2">
      <c r="A175" s="96">
        <f>'T-x-y fit P'!A173</f>
        <v>0</v>
      </c>
      <c r="E175" s="89">
        <f>'T-x-y fit P'!E173</f>
        <v>0</v>
      </c>
      <c r="F175" s="89">
        <f>'T-x-y fit P'!F173</f>
        <v>0</v>
      </c>
      <c r="G175" s="45"/>
      <c r="H175" s="45"/>
      <c r="I175" s="81">
        <f>'T-x-y fit P'!I173</f>
        <v>0</v>
      </c>
      <c r="J175" s="123">
        <f t="shared" si="34"/>
        <v>0</v>
      </c>
      <c r="K175" s="69"/>
      <c r="L175" s="75">
        <f t="shared" si="32"/>
        <v>0</v>
      </c>
      <c r="M175" s="75">
        <f t="shared" si="33"/>
        <v>0</v>
      </c>
      <c r="N175" s="72">
        <f t="shared" si="35"/>
        <v>0</v>
      </c>
      <c r="O175" s="89">
        <f t="shared" si="36"/>
        <v>0</v>
      </c>
      <c r="P175" s="89">
        <f t="shared" si="37"/>
        <v>0</v>
      </c>
    </row>
    <row r="176" spans="1:16" x14ac:dyDescent="0.2">
      <c r="A176" s="96">
        <f>'T-x-y fit P'!A174</f>
        <v>0</v>
      </c>
      <c r="E176" s="89">
        <f>'T-x-y fit P'!E174</f>
        <v>0</v>
      </c>
      <c r="F176" s="89">
        <f>'T-x-y fit P'!F174</f>
        <v>0</v>
      </c>
      <c r="G176" s="45"/>
      <c r="H176" s="45"/>
      <c r="I176" s="81">
        <f>'T-x-y fit P'!I174</f>
        <v>0</v>
      </c>
      <c r="J176" s="123">
        <f t="shared" si="34"/>
        <v>0</v>
      </c>
      <c r="K176" s="69"/>
      <c r="L176" s="75">
        <f t="shared" si="32"/>
        <v>0</v>
      </c>
      <c r="M176" s="75">
        <f t="shared" si="33"/>
        <v>0</v>
      </c>
      <c r="N176" s="72">
        <f t="shared" si="35"/>
        <v>0</v>
      </c>
      <c r="O176" s="89">
        <f t="shared" si="36"/>
        <v>0</v>
      </c>
      <c r="P176" s="89">
        <f t="shared" si="37"/>
        <v>0</v>
      </c>
    </row>
    <row r="177" spans="1:16" x14ac:dyDescent="0.2">
      <c r="A177" s="96">
        <f>'T-x-y fit P'!A175</f>
        <v>0</v>
      </c>
      <c r="E177" s="89">
        <f>'T-x-y fit P'!E175</f>
        <v>0</v>
      </c>
      <c r="F177" s="89">
        <f>'T-x-y fit P'!F175</f>
        <v>0</v>
      </c>
      <c r="G177" s="45"/>
      <c r="H177" s="45"/>
      <c r="I177" s="81">
        <f>'T-x-y fit P'!I175</f>
        <v>0</v>
      </c>
      <c r="J177" s="123">
        <f t="shared" si="34"/>
        <v>0</v>
      </c>
      <c r="K177" s="69"/>
      <c r="L177" s="75">
        <f t="shared" ref="L177:L208" si="38">IF(I177=0,,10^(_A1-_B1/(_C1+_T)))</f>
        <v>0</v>
      </c>
      <c r="M177" s="75">
        <f t="shared" ref="M177:M208" si="39">IF(I177=0,,10^(_A2-_B2/(_C2+_T)))</f>
        <v>0</v>
      </c>
      <c r="N177" s="72">
        <f t="shared" si="35"/>
        <v>0</v>
      </c>
      <c r="O177" s="89">
        <f t="shared" si="36"/>
        <v>0</v>
      </c>
      <c r="P177" s="89">
        <f t="shared" si="37"/>
        <v>0</v>
      </c>
    </row>
    <row r="178" spans="1:16" x14ac:dyDescent="0.2">
      <c r="A178" s="96">
        <f>'T-x-y fit P'!A176</f>
        <v>0</v>
      </c>
      <c r="E178" s="89">
        <f>'T-x-y fit P'!E176</f>
        <v>0</v>
      </c>
      <c r="F178" s="89">
        <f>'T-x-y fit P'!F176</f>
        <v>0</v>
      </c>
      <c r="G178" s="45"/>
      <c r="H178" s="45"/>
      <c r="I178" s="81">
        <f>'T-x-y fit P'!I176</f>
        <v>0</v>
      </c>
      <c r="J178" s="123">
        <f t="shared" si="34"/>
        <v>0</v>
      </c>
      <c r="K178" s="69"/>
      <c r="L178" s="75">
        <f t="shared" si="38"/>
        <v>0</v>
      </c>
      <c r="M178" s="75">
        <f t="shared" si="39"/>
        <v>0</v>
      </c>
      <c r="N178" s="72">
        <f t="shared" si="35"/>
        <v>0</v>
      </c>
      <c r="O178" s="89">
        <f t="shared" si="36"/>
        <v>0</v>
      </c>
      <c r="P178" s="89">
        <f t="shared" si="37"/>
        <v>0</v>
      </c>
    </row>
    <row r="179" spans="1:16" x14ac:dyDescent="0.2">
      <c r="A179" s="96">
        <f>'T-x-y fit P'!A177</f>
        <v>0</v>
      </c>
      <c r="E179" s="89">
        <f>'T-x-y fit P'!E177</f>
        <v>0</v>
      </c>
      <c r="F179" s="89">
        <f>'T-x-y fit P'!F177</f>
        <v>0</v>
      </c>
      <c r="G179" s="45"/>
      <c r="H179" s="45"/>
      <c r="I179" s="81">
        <f>'T-x-y fit P'!I177</f>
        <v>0</v>
      </c>
      <c r="J179" s="123">
        <f t="shared" si="34"/>
        <v>0</v>
      </c>
      <c r="K179" s="69"/>
      <c r="L179" s="75">
        <f t="shared" si="38"/>
        <v>0</v>
      </c>
      <c r="M179" s="75">
        <f t="shared" si="39"/>
        <v>0</v>
      </c>
      <c r="N179" s="72">
        <f t="shared" si="35"/>
        <v>0</v>
      </c>
      <c r="O179" s="89">
        <f t="shared" si="36"/>
        <v>0</v>
      </c>
      <c r="P179" s="89">
        <f t="shared" si="37"/>
        <v>0</v>
      </c>
    </row>
    <row r="180" spans="1:16" x14ac:dyDescent="0.2">
      <c r="A180" s="96">
        <f>'T-x-y fit P'!A178</f>
        <v>0</v>
      </c>
      <c r="E180" s="89">
        <f>'T-x-y fit P'!E178</f>
        <v>0</v>
      </c>
      <c r="F180" s="89">
        <f>'T-x-y fit P'!F178</f>
        <v>0</v>
      </c>
      <c r="G180" s="45"/>
      <c r="H180" s="45"/>
      <c r="I180" s="81">
        <f>'T-x-y fit P'!I178</f>
        <v>0</v>
      </c>
      <c r="J180" s="123">
        <f t="shared" si="34"/>
        <v>0</v>
      </c>
      <c r="K180" s="69"/>
      <c r="L180" s="75">
        <f t="shared" si="38"/>
        <v>0</v>
      </c>
      <c r="M180" s="75">
        <f t="shared" si="39"/>
        <v>0</v>
      </c>
      <c r="N180" s="72">
        <f t="shared" si="35"/>
        <v>0</v>
      </c>
      <c r="O180" s="89">
        <f t="shared" si="36"/>
        <v>0</v>
      </c>
      <c r="P180" s="89">
        <f t="shared" si="37"/>
        <v>0</v>
      </c>
    </row>
    <row r="181" spans="1:16" x14ac:dyDescent="0.2">
      <c r="A181" s="96">
        <f>'T-x-y fit P'!A179</f>
        <v>0</v>
      </c>
      <c r="E181" s="89">
        <f>'T-x-y fit P'!E179</f>
        <v>0</v>
      </c>
      <c r="F181" s="89">
        <f>'T-x-y fit P'!F179</f>
        <v>0</v>
      </c>
      <c r="G181" s="45"/>
      <c r="H181" s="45"/>
      <c r="I181" s="81">
        <f>'T-x-y fit P'!I179</f>
        <v>0</v>
      </c>
      <c r="J181" s="123">
        <f t="shared" si="34"/>
        <v>0</v>
      </c>
      <c r="K181" s="69"/>
      <c r="L181" s="75">
        <f t="shared" si="38"/>
        <v>0</v>
      </c>
      <c r="M181" s="75">
        <f t="shared" si="39"/>
        <v>0</v>
      </c>
      <c r="N181" s="72">
        <f t="shared" si="35"/>
        <v>0</v>
      </c>
      <c r="O181" s="89">
        <f t="shared" si="36"/>
        <v>0</v>
      </c>
      <c r="P181" s="89">
        <f t="shared" si="37"/>
        <v>0</v>
      </c>
    </row>
    <row r="182" spans="1:16" x14ac:dyDescent="0.2">
      <c r="A182" s="96">
        <f>'T-x-y fit P'!A180</f>
        <v>0</v>
      </c>
      <c r="E182" s="89">
        <f>'T-x-y fit P'!E180</f>
        <v>0</v>
      </c>
      <c r="F182" s="89">
        <f>'T-x-y fit P'!F180</f>
        <v>0</v>
      </c>
      <c r="G182" s="45"/>
      <c r="H182" s="45"/>
      <c r="I182" s="81">
        <f>'T-x-y fit P'!I180</f>
        <v>0</v>
      </c>
      <c r="J182" s="123">
        <f t="shared" si="34"/>
        <v>0</v>
      </c>
      <c r="K182" s="69"/>
      <c r="L182" s="75">
        <f t="shared" si="38"/>
        <v>0</v>
      </c>
      <c r="M182" s="75">
        <f t="shared" si="39"/>
        <v>0</v>
      </c>
      <c r="N182" s="72">
        <f t="shared" si="35"/>
        <v>0</v>
      </c>
      <c r="O182" s="89">
        <f t="shared" si="36"/>
        <v>0</v>
      </c>
      <c r="P182" s="89">
        <f t="shared" si="37"/>
        <v>0</v>
      </c>
    </row>
    <row r="183" spans="1:16" x14ac:dyDescent="0.2">
      <c r="A183" s="96">
        <f>'T-x-y fit P'!A181</f>
        <v>0</v>
      </c>
      <c r="E183" s="89">
        <f>'T-x-y fit P'!E181</f>
        <v>0</v>
      </c>
      <c r="F183" s="89">
        <f>'T-x-y fit P'!F181</f>
        <v>0</v>
      </c>
      <c r="G183" s="45"/>
      <c r="H183" s="45"/>
      <c r="I183" s="81">
        <f>'T-x-y fit P'!I181</f>
        <v>0</v>
      </c>
      <c r="J183" s="123">
        <f t="shared" ref="J183:J214" si="40">IF(K183=0,,1/K183-273.15)</f>
        <v>0</v>
      </c>
      <c r="K183" s="69"/>
      <c r="L183" s="75">
        <f t="shared" si="38"/>
        <v>0</v>
      </c>
      <c r="M183" s="75">
        <f t="shared" si="39"/>
        <v>0</v>
      </c>
      <c r="N183" s="72">
        <f t="shared" ref="N183:N214" si="41">_x1*_g1*P1s+_x2*_g2*P2s</f>
        <v>0</v>
      </c>
      <c r="O183" s="89">
        <f t="shared" ref="O183:O214" si="42">IF(J183=0,,LOG(N183))</f>
        <v>0</v>
      </c>
      <c r="P183" s="89">
        <f t="shared" ref="P183:P214" si="43">IF(J183=0,,(O183-LOG($F$20))^2)</f>
        <v>0</v>
      </c>
    </row>
    <row r="184" spans="1:16" x14ac:dyDescent="0.2">
      <c r="A184" s="96">
        <f>'T-x-y fit P'!A182</f>
        <v>0</v>
      </c>
      <c r="E184" s="89">
        <f>'T-x-y fit P'!E182</f>
        <v>0</v>
      </c>
      <c r="F184" s="89">
        <f>'T-x-y fit P'!F182</f>
        <v>0</v>
      </c>
      <c r="G184" s="45"/>
      <c r="H184" s="45"/>
      <c r="I184" s="81">
        <f>'T-x-y fit P'!I182</f>
        <v>0</v>
      </c>
      <c r="J184" s="123">
        <f t="shared" si="40"/>
        <v>0</v>
      </c>
      <c r="K184" s="69"/>
      <c r="L184" s="75">
        <f t="shared" si="38"/>
        <v>0</v>
      </c>
      <c r="M184" s="75">
        <f t="shared" si="39"/>
        <v>0</v>
      </c>
      <c r="N184" s="72">
        <f t="shared" si="41"/>
        <v>0</v>
      </c>
      <c r="O184" s="89">
        <f t="shared" si="42"/>
        <v>0</v>
      </c>
      <c r="P184" s="89">
        <f t="shared" si="43"/>
        <v>0</v>
      </c>
    </row>
    <row r="185" spans="1:16" x14ac:dyDescent="0.2">
      <c r="A185" s="96">
        <f>'T-x-y fit P'!A183</f>
        <v>0</v>
      </c>
      <c r="E185" s="89">
        <f>'T-x-y fit P'!E183</f>
        <v>0</v>
      </c>
      <c r="F185" s="89">
        <f>'T-x-y fit P'!F183</f>
        <v>0</v>
      </c>
      <c r="G185" s="45"/>
      <c r="H185" s="45"/>
      <c r="I185" s="81">
        <f>'T-x-y fit P'!I183</f>
        <v>0</v>
      </c>
      <c r="J185" s="123">
        <f t="shared" si="40"/>
        <v>0</v>
      </c>
      <c r="K185" s="69"/>
      <c r="L185" s="75">
        <f t="shared" si="38"/>
        <v>0</v>
      </c>
      <c r="M185" s="75">
        <f t="shared" si="39"/>
        <v>0</v>
      </c>
      <c r="N185" s="72">
        <f t="shared" si="41"/>
        <v>0</v>
      </c>
      <c r="O185" s="89">
        <f t="shared" si="42"/>
        <v>0</v>
      </c>
      <c r="P185" s="89">
        <f t="shared" si="43"/>
        <v>0</v>
      </c>
    </row>
    <row r="186" spans="1:16" x14ac:dyDescent="0.2">
      <c r="A186" s="96">
        <f>'T-x-y fit P'!A184</f>
        <v>0</v>
      </c>
      <c r="E186" s="89">
        <f>'T-x-y fit P'!E184</f>
        <v>0</v>
      </c>
      <c r="F186" s="89">
        <f>'T-x-y fit P'!F184</f>
        <v>0</v>
      </c>
      <c r="G186" s="45"/>
      <c r="H186" s="45"/>
      <c r="I186" s="81">
        <f>'T-x-y fit P'!I184</f>
        <v>0</v>
      </c>
      <c r="J186" s="123">
        <f t="shared" si="40"/>
        <v>0</v>
      </c>
      <c r="K186" s="69"/>
      <c r="L186" s="75">
        <f t="shared" si="38"/>
        <v>0</v>
      </c>
      <c r="M186" s="75">
        <f t="shared" si="39"/>
        <v>0</v>
      </c>
      <c r="N186" s="72">
        <f t="shared" si="41"/>
        <v>0</v>
      </c>
      <c r="O186" s="89">
        <f t="shared" si="42"/>
        <v>0</v>
      </c>
      <c r="P186" s="89">
        <f t="shared" si="43"/>
        <v>0</v>
      </c>
    </row>
    <row r="187" spans="1:16" x14ac:dyDescent="0.2">
      <c r="A187" s="96">
        <f>'T-x-y fit P'!A185</f>
        <v>0</v>
      </c>
      <c r="E187" s="89">
        <f>'T-x-y fit P'!E185</f>
        <v>0</v>
      </c>
      <c r="F187" s="89">
        <f>'T-x-y fit P'!F185</f>
        <v>0</v>
      </c>
      <c r="G187" s="45"/>
      <c r="H187" s="45"/>
      <c r="I187" s="81">
        <f>'T-x-y fit P'!I185</f>
        <v>0</v>
      </c>
      <c r="J187" s="123">
        <f t="shared" si="40"/>
        <v>0</v>
      </c>
      <c r="K187" s="69"/>
      <c r="L187" s="75">
        <f t="shared" si="38"/>
        <v>0</v>
      </c>
      <c r="M187" s="75">
        <f t="shared" si="39"/>
        <v>0</v>
      </c>
      <c r="N187" s="72">
        <f t="shared" si="41"/>
        <v>0</v>
      </c>
      <c r="O187" s="89">
        <f t="shared" si="42"/>
        <v>0</v>
      </c>
      <c r="P187" s="89">
        <f t="shared" si="43"/>
        <v>0</v>
      </c>
    </row>
    <row r="188" spans="1:16" x14ac:dyDescent="0.2">
      <c r="A188" s="96">
        <f>'T-x-y fit P'!A186</f>
        <v>0</v>
      </c>
      <c r="E188" s="89">
        <f>'T-x-y fit P'!E186</f>
        <v>0</v>
      </c>
      <c r="F188" s="89">
        <f>'T-x-y fit P'!F186</f>
        <v>0</v>
      </c>
      <c r="G188" s="45"/>
      <c r="H188" s="45"/>
      <c r="I188" s="81">
        <f>'T-x-y fit P'!I186</f>
        <v>0</v>
      </c>
      <c r="J188" s="123">
        <f t="shared" si="40"/>
        <v>0</v>
      </c>
      <c r="K188" s="69"/>
      <c r="L188" s="75">
        <f t="shared" si="38"/>
        <v>0</v>
      </c>
      <c r="M188" s="75">
        <f t="shared" si="39"/>
        <v>0</v>
      </c>
      <c r="N188" s="72">
        <f t="shared" si="41"/>
        <v>0</v>
      </c>
      <c r="O188" s="89">
        <f t="shared" si="42"/>
        <v>0</v>
      </c>
      <c r="P188" s="89">
        <f t="shared" si="43"/>
        <v>0</v>
      </c>
    </row>
    <row r="189" spans="1:16" x14ac:dyDescent="0.2">
      <c r="A189" s="96">
        <f>'T-x-y fit P'!A187</f>
        <v>0</v>
      </c>
      <c r="E189" s="89">
        <f>'T-x-y fit P'!E187</f>
        <v>0</v>
      </c>
      <c r="F189" s="89">
        <f>'T-x-y fit P'!F187</f>
        <v>0</v>
      </c>
      <c r="G189" s="45"/>
      <c r="H189" s="45"/>
      <c r="I189" s="81">
        <f>'T-x-y fit P'!I187</f>
        <v>0</v>
      </c>
      <c r="J189" s="123">
        <f t="shared" si="40"/>
        <v>0</v>
      </c>
      <c r="K189" s="69"/>
      <c r="L189" s="75">
        <f t="shared" si="38"/>
        <v>0</v>
      </c>
      <c r="M189" s="75">
        <f t="shared" si="39"/>
        <v>0</v>
      </c>
      <c r="N189" s="72">
        <f t="shared" si="41"/>
        <v>0</v>
      </c>
      <c r="O189" s="89">
        <f t="shared" si="42"/>
        <v>0</v>
      </c>
      <c r="P189" s="89">
        <f t="shared" si="43"/>
        <v>0</v>
      </c>
    </row>
    <row r="190" spans="1:16" x14ac:dyDescent="0.2">
      <c r="A190" s="96">
        <f>'T-x-y fit P'!A188</f>
        <v>0</v>
      </c>
      <c r="E190" s="89">
        <f>'T-x-y fit P'!E188</f>
        <v>0</v>
      </c>
      <c r="F190" s="89">
        <f>'T-x-y fit P'!F188</f>
        <v>0</v>
      </c>
      <c r="G190" s="45"/>
      <c r="H190" s="45"/>
      <c r="I190" s="81">
        <f>'T-x-y fit P'!I188</f>
        <v>0</v>
      </c>
      <c r="J190" s="123">
        <f t="shared" si="40"/>
        <v>0</v>
      </c>
      <c r="K190" s="69"/>
      <c r="L190" s="75">
        <f t="shared" si="38"/>
        <v>0</v>
      </c>
      <c r="M190" s="75">
        <f t="shared" si="39"/>
        <v>0</v>
      </c>
      <c r="N190" s="72">
        <f t="shared" si="41"/>
        <v>0</v>
      </c>
      <c r="O190" s="89">
        <f t="shared" si="42"/>
        <v>0</v>
      </c>
      <c r="P190" s="89">
        <f t="shared" si="43"/>
        <v>0</v>
      </c>
    </row>
    <row r="191" spans="1:16" x14ac:dyDescent="0.2">
      <c r="A191" s="96">
        <f>'T-x-y fit P'!A189</f>
        <v>0</v>
      </c>
      <c r="E191" s="89">
        <f>'T-x-y fit P'!E189</f>
        <v>0</v>
      </c>
      <c r="F191" s="89">
        <f>'T-x-y fit P'!F189</f>
        <v>0</v>
      </c>
      <c r="G191" s="45"/>
      <c r="H191" s="45"/>
      <c r="I191" s="81">
        <f>'T-x-y fit P'!I189</f>
        <v>0</v>
      </c>
      <c r="J191" s="123">
        <f t="shared" si="40"/>
        <v>0</v>
      </c>
      <c r="K191" s="69"/>
      <c r="L191" s="75">
        <f t="shared" si="38"/>
        <v>0</v>
      </c>
      <c r="M191" s="75">
        <f t="shared" si="39"/>
        <v>0</v>
      </c>
      <c r="N191" s="72">
        <f t="shared" si="41"/>
        <v>0</v>
      </c>
      <c r="O191" s="89">
        <f t="shared" si="42"/>
        <v>0</v>
      </c>
      <c r="P191" s="89">
        <f t="shared" si="43"/>
        <v>0</v>
      </c>
    </row>
    <row r="192" spans="1:16" x14ac:dyDescent="0.2">
      <c r="A192" s="96">
        <f>'T-x-y fit P'!A190</f>
        <v>0</v>
      </c>
      <c r="E192" s="89">
        <f>'T-x-y fit P'!E190</f>
        <v>0</v>
      </c>
      <c r="F192" s="89">
        <f>'T-x-y fit P'!F190</f>
        <v>0</v>
      </c>
      <c r="G192" s="45"/>
      <c r="H192" s="45"/>
      <c r="I192" s="81">
        <f>'T-x-y fit P'!I190</f>
        <v>0</v>
      </c>
      <c r="J192" s="123">
        <f t="shared" si="40"/>
        <v>0</v>
      </c>
      <c r="K192" s="69"/>
      <c r="L192" s="75">
        <f t="shared" si="38"/>
        <v>0</v>
      </c>
      <c r="M192" s="75">
        <f t="shared" si="39"/>
        <v>0</v>
      </c>
      <c r="N192" s="72">
        <f t="shared" si="41"/>
        <v>0</v>
      </c>
      <c r="O192" s="89">
        <f t="shared" si="42"/>
        <v>0</v>
      </c>
      <c r="P192" s="89">
        <f t="shared" si="43"/>
        <v>0</v>
      </c>
    </row>
    <row r="193" spans="1:16" x14ac:dyDescent="0.2">
      <c r="A193" s="96">
        <f>'T-x-y fit P'!A191</f>
        <v>0</v>
      </c>
      <c r="E193" s="89">
        <f>'T-x-y fit P'!E191</f>
        <v>0</v>
      </c>
      <c r="F193" s="89">
        <f>'T-x-y fit P'!F191</f>
        <v>0</v>
      </c>
      <c r="G193" s="45"/>
      <c r="H193" s="45"/>
      <c r="I193" s="81">
        <f>'T-x-y fit P'!I191</f>
        <v>0</v>
      </c>
      <c r="J193" s="123">
        <f t="shared" si="40"/>
        <v>0</v>
      </c>
      <c r="K193" s="69"/>
      <c r="L193" s="75">
        <f t="shared" si="38"/>
        <v>0</v>
      </c>
      <c r="M193" s="75">
        <f t="shared" si="39"/>
        <v>0</v>
      </c>
      <c r="N193" s="72">
        <f t="shared" si="41"/>
        <v>0</v>
      </c>
      <c r="O193" s="89">
        <f t="shared" si="42"/>
        <v>0</v>
      </c>
      <c r="P193" s="89">
        <f t="shared" si="43"/>
        <v>0</v>
      </c>
    </row>
    <row r="194" spans="1:16" x14ac:dyDescent="0.2">
      <c r="A194" s="96">
        <f>'T-x-y fit P'!A192</f>
        <v>0</v>
      </c>
      <c r="E194" s="89">
        <f>'T-x-y fit P'!E192</f>
        <v>0</v>
      </c>
      <c r="F194" s="89">
        <f>'T-x-y fit P'!F192</f>
        <v>0</v>
      </c>
      <c r="G194" s="45"/>
      <c r="H194" s="45"/>
      <c r="I194" s="81">
        <f>'T-x-y fit P'!I192</f>
        <v>0</v>
      </c>
      <c r="J194" s="123">
        <f t="shared" si="40"/>
        <v>0</v>
      </c>
      <c r="K194" s="69"/>
      <c r="L194" s="75">
        <f t="shared" si="38"/>
        <v>0</v>
      </c>
      <c r="M194" s="75">
        <f t="shared" si="39"/>
        <v>0</v>
      </c>
      <c r="N194" s="72">
        <f t="shared" si="41"/>
        <v>0</v>
      </c>
      <c r="O194" s="89">
        <f t="shared" si="42"/>
        <v>0</v>
      </c>
      <c r="P194" s="89">
        <f t="shared" si="43"/>
        <v>0</v>
      </c>
    </row>
    <row r="195" spans="1:16" x14ac:dyDescent="0.2">
      <c r="A195" s="96">
        <f>'T-x-y fit P'!A193</f>
        <v>0</v>
      </c>
      <c r="E195" s="89">
        <f>'T-x-y fit P'!E193</f>
        <v>0</v>
      </c>
      <c r="F195" s="89">
        <f>'T-x-y fit P'!F193</f>
        <v>0</v>
      </c>
      <c r="G195" s="45"/>
      <c r="H195" s="45"/>
      <c r="I195" s="81">
        <f>'T-x-y fit P'!I193</f>
        <v>0</v>
      </c>
      <c r="J195" s="123">
        <f t="shared" si="40"/>
        <v>0</v>
      </c>
      <c r="K195" s="69"/>
      <c r="L195" s="75">
        <f t="shared" si="38"/>
        <v>0</v>
      </c>
      <c r="M195" s="75">
        <f t="shared" si="39"/>
        <v>0</v>
      </c>
      <c r="N195" s="72">
        <f t="shared" si="41"/>
        <v>0</v>
      </c>
      <c r="O195" s="89">
        <f t="shared" si="42"/>
        <v>0</v>
      </c>
      <c r="P195" s="89">
        <f t="shared" si="43"/>
        <v>0</v>
      </c>
    </row>
    <row r="196" spans="1:16" x14ac:dyDescent="0.2">
      <c r="A196" s="96">
        <f>'T-x-y fit P'!A194</f>
        <v>0</v>
      </c>
      <c r="E196" s="89">
        <f>'T-x-y fit P'!E194</f>
        <v>0</v>
      </c>
      <c r="F196" s="89">
        <f>'T-x-y fit P'!F194</f>
        <v>0</v>
      </c>
      <c r="G196" s="45"/>
      <c r="H196" s="45"/>
      <c r="I196" s="81">
        <f>'T-x-y fit P'!I194</f>
        <v>0</v>
      </c>
      <c r="J196" s="123">
        <f t="shared" si="40"/>
        <v>0</v>
      </c>
      <c r="K196" s="69"/>
      <c r="L196" s="75">
        <f t="shared" si="38"/>
        <v>0</v>
      </c>
      <c r="M196" s="75">
        <f t="shared" si="39"/>
        <v>0</v>
      </c>
      <c r="N196" s="72">
        <f t="shared" si="41"/>
        <v>0</v>
      </c>
      <c r="O196" s="89">
        <f t="shared" si="42"/>
        <v>0</v>
      </c>
      <c r="P196" s="89">
        <f t="shared" si="43"/>
        <v>0</v>
      </c>
    </row>
    <row r="197" spans="1:16" x14ac:dyDescent="0.2">
      <c r="A197" s="96">
        <f>'T-x-y fit P'!A195</f>
        <v>0</v>
      </c>
      <c r="E197" s="89">
        <f>'T-x-y fit P'!E195</f>
        <v>0</v>
      </c>
      <c r="F197" s="89">
        <f>'T-x-y fit P'!F195</f>
        <v>0</v>
      </c>
      <c r="G197" s="45"/>
      <c r="H197" s="45"/>
      <c r="I197" s="81">
        <f>'T-x-y fit P'!I195</f>
        <v>0</v>
      </c>
      <c r="J197" s="123">
        <f t="shared" si="40"/>
        <v>0</v>
      </c>
      <c r="K197" s="69"/>
      <c r="L197" s="75">
        <f t="shared" si="38"/>
        <v>0</v>
      </c>
      <c r="M197" s="75">
        <f t="shared" si="39"/>
        <v>0</v>
      </c>
      <c r="N197" s="72">
        <f t="shared" si="41"/>
        <v>0</v>
      </c>
      <c r="O197" s="89">
        <f t="shared" si="42"/>
        <v>0</v>
      </c>
      <c r="P197" s="89">
        <f t="shared" si="43"/>
        <v>0</v>
      </c>
    </row>
    <row r="198" spans="1:16" x14ac:dyDescent="0.2">
      <c r="A198" s="96">
        <f>'T-x-y fit P'!A196</f>
        <v>0</v>
      </c>
      <c r="E198" s="89">
        <f>'T-x-y fit P'!E196</f>
        <v>0</v>
      </c>
      <c r="F198" s="89">
        <f>'T-x-y fit P'!F196</f>
        <v>0</v>
      </c>
      <c r="G198" s="45"/>
      <c r="H198" s="45"/>
      <c r="I198" s="81">
        <f>'T-x-y fit P'!I196</f>
        <v>0</v>
      </c>
      <c r="J198" s="123">
        <f t="shared" si="40"/>
        <v>0</v>
      </c>
      <c r="K198" s="69"/>
      <c r="L198" s="75">
        <f t="shared" si="38"/>
        <v>0</v>
      </c>
      <c r="M198" s="75">
        <f t="shared" si="39"/>
        <v>0</v>
      </c>
      <c r="N198" s="72">
        <f t="shared" si="41"/>
        <v>0</v>
      </c>
      <c r="O198" s="89">
        <f t="shared" si="42"/>
        <v>0</v>
      </c>
      <c r="P198" s="89">
        <f t="shared" si="43"/>
        <v>0</v>
      </c>
    </row>
    <row r="199" spans="1:16" x14ac:dyDescent="0.2">
      <c r="A199" s="96">
        <f>'T-x-y fit P'!A197</f>
        <v>0</v>
      </c>
      <c r="E199" s="89">
        <f>'T-x-y fit P'!E197</f>
        <v>0</v>
      </c>
      <c r="F199" s="89">
        <f>'T-x-y fit P'!F197</f>
        <v>0</v>
      </c>
      <c r="G199" s="45"/>
      <c r="H199" s="45"/>
      <c r="I199" s="81">
        <f>'T-x-y fit P'!I197</f>
        <v>0</v>
      </c>
      <c r="J199" s="123">
        <f t="shared" si="40"/>
        <v>0</v>
      </c>
      <c r="K199" s="69"/>
      <c r="L199" s="75">
        <f t="shared" si="38"/>
        <v>0</v>
      </c>
      <c r="M199" s="75">
        <f t="shared" si="39"/>
        <v>0</v>
      </c>
      <c r="N199" s="72">
        <f t="shared" si="41"/>
        <v>0</v>
      </c>
      <c r="O199" s="89">
        <f t="shared" si="42"/>
        <v>0</v>
      </c>
      <c r="P199" s="89">
        <f t="shared" si="43"/>
        <v>0</v>
      </c>
    </row>
    <row r="200" spans="1:16" x14ac:dyDescent="0.2">
      <c r="A200" s="96">
        <f>'T-x-y fit P'!A198</f>
        <v>0</v>
      </c>
      <c r="E200" s="89">
        <f>'T-x-y fit P'!E198</f>
        <v>0</v>
      </c>
      <c r="F200" s="89">
        <f>'T-x-y fit P'!F198</f>
        <v>0</v>
      </c>
      <c r="G200" s="45"/>
      <c r="H200" s="45"/>
      <c r="I200" s="81">
        <f>'T-x-y fit P'!I198</f>
        <v>0</v>
      </c>
      <c r="J200" s="123">
        <f t="shared" si="40"/>
        <v>0</v>
      </c>
      <c r="K200" s="69"/>
      <c r="L200" s="75">
        <f t="shared" si="38"/>
        <v>0</v>
      </c>
      <c r="M200" s="75">
        <f t="shared" si="39"/>
        <v>0</v>
      </c>
      <c r="N200" s="72">
        <f t="shared" si="41"/>
        <v>0</v>
      </c>
      <c r="O200" s="89">
        <f t="shared" si="42"/>
        <v>0</v>
      </c>
      <c r="P200" s="89">
        <f t="shared" si="43"/>
        <v>0</v>
      </c>
    </row>
    <row r="201" spans="1:16" x14ac:dyDescent="0.2">
      <c r="A201" s="96">
        <f>'T-x-y fit P'!A199</f>
        <v>0</v>
      </c>
      <c r="E201" s="89">
        <f>'T-x-y fit P'!E199</f>
        <v>0</v>
      </c>
      <c r="F201" s="89">
        <f>'T-x-y fit P'!F199</f>
        <v>0</v>
      </c>
      <c r="G201" s="45"/>
      <c r="H201" s="45"/>
      <c r="I201" s="81">
        <f>'T-x-y fit P'!I199</f>
        <v>0</v>
      </c>
      <c r="J201" s="123">
        <f t="shared" si="40"/>
        <v>0</v>
      </c>
      <c r="K201" s="69"/>
      <c r="L201" s="75">
        <f t="shared" si="38"/>
        <v>0</v>
      </c>
      <c r="M201" s="75">
        <f t="shared" si="39"/>
        <v>0</v>
      </c>
      <c r="N201" s="72">
        <f t="shared" si="41"/>
        <v>0</v>
      </c>
      <c r="O201" s="89">
        <f t="shared" si="42"/>
        <v>0</v>
      </c>
      <c r="P201" s="89">
        <f t="shared" si="43"/>
        <v>0</v>
      </c>
    </row>
    <row r="202" spans="1:16" x14ac:dyDescent="0.2">
      <c r="A202" s="96">
        <f>'T-x-y fit P'!A200</f>
        <v>0</v>
      </c>
      <c r="E202" s="89">
        <f>'T-x-y fit P'!E200</f>
        <v>0</v>
      </c>
      <c r="F202" s="89">
        <f>'T-x-y fit P'!F200</f>
        <v>0</v>
      </c>
      <c r="G202" s="45"/>
      <c r="H202" s="45"/>
      <c r="I202" s="81">
        <f>'T-x-y fit P'!I200</f>
        <v>0</v>
      </c>
      <c r="J202" s="123">
        <f t="shared" si="40"/>
        <v>0</v>
      </c>
      <c r="K202" s="69"/>
      <c r="L202" s="75">
        <f t="shared" si="38"/>
        <v>0</v>
      </c>
      <c r="M202" s="75">
        <f t="shared" si="39"/>
        <v>0</v>
      </c>
      <c r="N202" s="72">
        <f t="shared" si="41"/>
        <v>0</v>
      </c>
      <c r="O202" s="89">
        <f t="shared" si="42"/>
        <v>0</v>
      </c>
      <c r="P202" s="89">
        <f t="shared" si="43"/>
        <v>0</v>
      </c>
    </row>
    <row r="203" spans="1:16" x14ac:dyDescent="0.2">
      <c r="A203" s="96">
        <f>'T-x-y fit P'!A201</f>
        <v>0</v>
      </c>
      <c r="E203" s="89">
        <f>'T-x-y fit P'!E201</f>
        <v>0</v>
      </c>
      <c r="F203" s="89">
        <f>'T-x-y fit P'!F201</f>
        <v>0</v>
      </c>
      <c r="G203" s="45"/>
      <c r="H203" s="45"/>
      <c r="I203" s="81">
        <f>'T-x-y fit P'!I201</f>
        <v>0</v>
      </c>
      <c r="J203" s="123">
        <f t="shared" si="40"/>
        <v>0</v>
      </c>
      <c r="K203" s="69"/>
      <c r="L203" s="75">
        <f t="shared" si="38"/>
        <v>0</v>
      </c>
      <c r="M203" s="75">
        <f t="shared" si="39"/>
        <v>0</v>
      </c>
      <c r="N203" s="72">
        <f t="shared" si="41"/>
        <v>0</v>
      </c>
      <c r="O203" s="89">
        <f t="shared" si="42"/>
        <v>0</v>
      </c>
      <c r="P203" s="89">
        <f t="shared" si="43"/>
        <v>0</v>
      </c>
    </row>
    <row r="204" spans="1:16" x14ac:dyDescent="0.2">
      <c r="A204" s="96">
        <f>'T-x-y fit P'!A202</f>
        <v>0</v>
      </c>
      <c r="E204" s="89">
        <f>'T-x-y fit P'!E202</f>
        <v>0</v>
      </c>
      <c r="F204" s="89">
        <f>'T-x-y fit P'!F202</f>
        <v>0</v>
      </c>
      <c r="G204" s="45"/>
      <c r="H204" s="45"/>
      <c r="I204" s="81">
        <f>'T-x-y fit P'!I202</f>
        <v>0</v>
      </c>
      <c r="J204" s="123">
        <f t="shared" si="40"/>
        <v>0</v>
      </c>
      <c r="K204" s="69"/>
      <c r="L204" s="75">
        <f t="shared" si="38"/>
        <v>0</v>
      </c>
      <c r="M204" s="75">
        <f t="shared" si="39"/>
        <v>0</v>
      </c>
      <c r="N204" s="72">
        <f t="shared" si="41"/>
        <v>0</v>
      </c>
      <c r="O204" s="89">
        <f t="shared" si="42"/>
        <v>0</v>
      </c>
      <c r="P204" s="89">
        <f t="shared" si="43"/>
        <v>0</v>
      </c>
    </row>
    <row r="205" spans="1:16" x14ac:dyDescent="0.2">
      <c r="A205" s="96">
        <f>'T-x-y fit P'!A203</f>
        <v>0</v>
      </c>
      <c r="E205" s="89">
        <f>'T-x-y fit P'!E203</f>
        <v>0</v>
      </c>
      <c r="F205" s="89">
        <f>'T-x-y fit P'!F203</f>
        <v>0</v>
      </c>
      <c r="G205" s="45"/>
      <c r="H205" s="45"/>
      <c r="I205" s="81">
        <f>'T-x-y fit P'!I203</f>
        <v>0</v>
      </c>
      <c r="J205" s="123">
        <f t="shared" si="40"/>
        <v>0</v>
      </c>
      <c r="K205" s="69"/>
      <c r="L205" s="75">
        <f t="shared" si="38"/>
        <v>0</v>
      </c>
      <c r="M205" s="75">
        <f t="shared" si="39"/>
        <v>0</v>
      </c>
      <c r="N205" s="72">
        <f t="shared" si="41"/>
        <v>0</v>
      </c>
      <c r="O205" s="89">
        <f t="shared" si="42"/>
        <v>0</v>
      </c>
      <c r="P205" s="89">
        <f t="shared" si="43"/>
        <v>0</v>
      </c>
    </row>
    <row r="206" spans="1:16" x14ac:dyDescent="0.2">
      <c r="A206" s="96">
        <f>'T-x-y fit P'!A204</f>
        <v>0</v>
      </c>
      <c r="E206" s="89">
        <f>'T-x-y fit P'!E204</f>
        <v>0</v>
      </c>
      <c r="F206" s="89">
        <f>'T-x-y fit P'!F204</f>
        <v>0</v>
      </c>
      <c r="G206" s="45"/>
      <c r="H206" s="45"/>
      <c r="I206" s="81">
        <f>'T-x-y fit P'!I204</f>
        <v>0</v>
      </c>
      <c r="J206" s="123">
        <f t="shared" si="40"/>
        <v>0</v>
      </c>
      <c r="K206" s="69"/>
      <c r="L206" s="75">
        <f t="shared" si="38"/>
        <v>0</v>
      </c>
      <c r="M206" s="75">
        <f t="shared" si="39"/>
        <v>0</v>
      </c>
      <c r="N206" s="72">
        <f t="shared" si="41"/>
        <v>0</v>
      </c>
      <c r="O206" s="89">
        <f t="shared" si="42"/>
        <v>0</v>
      </c>
      <c r="P206" s="89">
        <f t="shared" si="43"/>
        <v>0</v>
      </c>
    </row>
    <row r="207" spans="1:16" x14ac:dyDescent="0.2">
      <c r="A207" s="96">
        <f>'T-x-y fit P'!A205</f>
        <v>0</v>
      </c>
      <c r="E207" s="89">
        <f>'T-x-y fit P'!E205</f>
        <v>0</v>
      </c>
      <c r="F207" s="89">
        <f>'T-x-y fit P'!F205</f>
        <v>0</v>
      </c>
      <c r="G207" s="45"/>
      <c r="H207" s="45"/>
      <c r="I207" s="81">
        <f>'T-x-y fit P'!I205</f>
        <v>0</v>
      </c>
      <c r="J207" s="123">
        <f t="shared" si="40"/>
        <v>0</v>
      </c>
      <c r="K207" s="69"/>
      <c r="L207" s="75">
        <f t="shared" si="38"/>
        <v>0</v>
      </c>
      <c r="M207" s="75">
        <f t="shared" si="39"/>
        <v>0</v>
      </c>
      <c r="N207" s="72">
        <f t="shared" si="41"/>
        <v>0</v>
      </c>
      <c r="O207" s="89">
        <f t="shared" si="42"/>
        <v>0</v>
      </c>
      <c r="P207" s="89">
        <f t="shared" si="43"/>
        <v>0</v>
      </c>
    </row>
    <row r="208" spans="1:16" x14ac:dyDescent="0.2">
      <c r="A208" s="96">
        <f>'T-x-y fit P'!A206</f>
        <v>0</v>
      </c>
      <c r="E208" s="89">
        <f>'T-x-y fit P'!E206</f>
        <v>0</v>
      </c>
      <c r="F208" s="89">
        <f>'T-x-y fit P'!F206</f>
        <v>0</v>
      </c>
      <c r="G208" s="45"/>
      <c r="H208" s="45"/>
      <c r="I208" s="81">
        <f>'T-x-y fit P'!I206</f>
        <v>0</v>
      </c>
      <c r="J208" s="123">
        <f t="shared" si="40"/>
        <v>0</v>
      </c>
      <c r="K208" s="69"/>
      <c r="L208" s="75">
        <f t="shared" si="38"/>
        <v>0</v>
      </c>
      <c r="M208" s="75">
        <f t="shared" si="39"/>
        <v>0</v>
      </c>
      <c r="N208" s="72">
        <f t="shared" si="41"/>
        <v>0</v>
      </c>
      <c r="O208" s="89">
        <f t="shared" si="42"/>
        <v>0</v>
      </c>
      <c r="P208" s="89">
        <f t="shared" si="43"/>
        <v>0</v>
      </c>
    </row>
    <row r="209" spans="1:16" x14ac:dyDescent="0.2">
      <c r="A209" s="96">
        <f>'T-x-y fit P'!A207</f>
        <v>0</v>
      </c>
      <c r="E209" s="89">
        <f>'T-x-y fit P'!E207</f>
        <v>0</v>
      </c>
      <c r="F209" s="89">
        <f>'T-x-y fit P'!F207</f>
        <v>0</v>
      </c>
      <c r="G209" s="45"/>
      <c r="H209" s="45"/>
      <c r="I209" s="81">
        <f>'T-x-y fit P'!I207</f>
        <v>0</v>
      </c>
      <c r="J209" s="123">
        <f t="shared" si="40"/>
        <v>0</v>
      </c>
      <c r="K209" s="69"/>
      <c r="L209" s="75">
        <f t="shared" ref="L209:L214" si="44">IF(I209=0,,10^(_A1-_B1/(_C1+_T)))</f>
        <v>0</v>
      </c>
      <c r="M209" s="75">
        <f t="shared" ref="M209:M214" si="45">IF(I209=0,,10^(_A2-_B2/(_C2+_T)))</f>
        <v>0</v>
      </c>
      <c r="N209" s="72">
        <f t="shared" si="41"/>
        <v>0</v>
      </c>
      <c r="O209" s="89">
        <f t="shared" si="42"/>
        <v>0</v>
      </c>
      <c r="P209" s="89">
        <f t="shared" si="43"/>
        <v>0</v>
      </c>
    </row>
    <row r="210" spans="1:16" x14ac:dyDescent="0.2">
      <c r="A210" s="96">
        <f>'T-x-y fit P'!A208</f>
        <v>0</v>
      </c>
      <c r="E210" s="89">
        <f>'T-x-y fit P'!E208</f>
        <v>0</v>
      </c>
      <c r="F210" s="89">
        <f>'T-x-y fit P'!F208</f>
        <v>0</v>
      </c>
      <c r="G210" s="45"/>
      <c r="H210" s="45"/>
      <c r="I210" s="81">
        <f>'T-x-y fit P'!I208</f>
        <v>0</v>
      </c>
      <c r="J210" s="123">
        <f t="shared" si="40"/>
        <v>0</v>
      </c>
      <c r="K210" s="69"/>
      <c r="L210" s="75">
        <f t="shared" si="44"/>
        <v>0</v>
      </c>
      <c r="M210" s="75">
        <f t="shared" si="45"/>
        <v>0</v>
      </c>
      <c r="N210" s="72">
        <f t="shared" si="41"/>
        <v>0</v>
      </c>
      <c r="O210" s="89">
        <f t="shared" si="42"/>
        <v>0</v>
      </c>
      <c r="P210" s="89">
        <f t="shared" si="43"/>
        <v>0</v>
      </c>
    </row>
    <row r="211" spans="1:16" x14ac:dyDescent="0.2">
      <c r="A211" s="96">
        <f>'T-x-y fit P'!A209</f>
        <v>0</v>
      </c>
      <c r="E211" s="89">
        <f>'T-x-y fit P'!E209</f>
        <v>0</v>
      </c>
      <c r="F211" s="89">
        <f>'T-x-y fit P'!F209</f>
        <v>0</v>
      </c>
      <c r="G211" s="45"/>
      <c r="H211" s="45"/>
      <c r="I211" s="81">
        <f>'T-x-y fit P'!I209</f>
        <v>0</v>
      </c>
      <c r="J211" s="123">
        <f t="shared" si="40"/>
        <v>0</v>
      </c>
      <c r="K211" s="69"/>
      <c r="L211" s="75">
        <f t="shared" si="44"/>
        <v>0</v>
      </c>
      <c r="M211" s="75">
        <f t="shared" si="45"/>
        <v>0</v>
      </c>
      <c r="N211" s="72">
        <f t="shared" si="41"/>
        <v>0</v>
      </c>
      <c r="O211" s="89">
        <f t="shared" si="42"/>
        <v>0</v>
      </c>
      <c r="P211" s="89">
        <f t="shared" si="43"/>
        <v>0</v>
      </c>
    </row>
    <row r="212" spans="1:16" x14ac:dyDescent="0.2">
      <c r="A212" s="96">
        <f>'T-x-y fit P'!A210</f>
        <v>0</v>
      </c>
      <c r="E212" s="89">
        <f>'T-x-y fit P'!E210</f>
        <v>0</v>
      </c>
      <c r="F212" s="89">
        <f>'T-x-y fit P'!F210</f>
        <v>0</v>
      </c>
      <c r="G212" s="45"/>
      <c r="H212" s="45"/>
      <c r="I212" s="81">
        <f>'T-x-y fit P'!I210</f>
        <v>0</v>
      </c>
      <c r="J212" s="123">
        <f t="shared" si="40"/>
        <v>0</v>
      </c>
      <c r="K212" s="69"/>
      <c r="L212" s="75">
        <f t="shared" si="44"/>
        <v>0</v>
      </c>
      <c r="M212" s="75">
        <f t="shared" si="45"/>
        <v>0</v>
      </c>
      <c r="N212" s="72">
        <f t="shared" si="41"/>
        <v>0</v>
      </c>
      <c r="O212" s="89">
        <f t="shared" si="42"/>
        <v>0</v>
      </c>
      <c r="P212" s="89">
        <f t="shared" si="43"/>
        <v>0</v>
      </c>
    </row>
    <row r="213" spans="1:16" x14ac:dyDescent="0.2">
      <c r="A213" s="96">
        <f>'T-x-y fit P'!A211</f>
        <v>0</v>
      </c>
      <c r="E213" s="89">
        <f>'T-x-y fit P'!E211</f>
        <v>0</v>
      </c>
      <c r="F213" s="89">
        <f>'T-x-y fit P'!F211</f>
        <v>0</v>
      </c>
      <c r="G213" s="45"/>
      <c r="H213" s="45"/>
      <c r="I213" s="81">
        <f>'T-x-y fit P'!I211</f>
        <v>0</v>
      </c>
      <c r="J213" s="123">
        <f t="shared" si="40"/>
        <v>0</v>
      </c>
      <c r="K213" s="69"/>
      <c r="L213" s="75">
        <f t="shared" si="44"/>
        <v>0</v>
      </c>
      <c r="M213" s="75">
        <f t="shared" si="45"/>
        <v>0</v>
      </c>
      <c r="N213" s="72">
        <f t="shared" si="41"/>
        <v>0</v>
      </c>
      <c r="O213" s="89">
        <f t="shared" si="42"/>
        <v>0</v>
      </c>
      <c r="P213" s="89">
        <f t="shared" si="43"/>
        <v>0</v>
      </c>
    </row>
    <row r="214" spans="1:16" x14ac:dyDescent="0.2">
      <c r="A214" s="96">
        <f>'T-x-y fit P'!A212</f>
        <v>0</v>
      </c>
      <c r="E214" s="89">
        <f>'T-x-y fit P'!E212</f>
        <v>0</v>
      </c>
      <c r="F214" s="89">
        <f>'T-x-y fit P'!F212</f>
        <v>0</v>
      </c>
      <c r="G214" s="45"/>
      <c r="H214" s="45"/>
      <c r="I214" s="81">
        <f>'T-x-y fit P'!I212</f>
        <v>0</v>
      </c>
      <c r="J214" s="123">
        <f t="shared" si="40"/>
        <v>0</v>
      </c>
      <c r="K214" s="69"/>
      <c r="L214" s="75">
        <f t="shared" si="44"/>
        <v>0</v>
      </c>
      <c r="M214" s="75">
        <f t="shared" si="45"/>
        <v>0</v>
      </c>
      <c r="N214" s="72">
        <f t="shared" si="41"/>
        <v>0</v>
      </c>
      <c r="O214" s="89">
        <f t="shared" si="42"/>
        <v>0</v>
      </c>
      <c r="P214" s="89">
        <f t="shared" si="43"/>
        <v>0</v>
      </c>
    </row>
  </sheetData>
  <sheetProtection sheet="1" objects="1" scenarios="1"/>
  <printOptions gridLines="1" gridLinesSet="0"/>
  <pageMargins left="0.75" right="0.75" top="1" bottom="1" header="0.5" footer="0.5"/>
  <pageSetup scale="63" fitToHeight="5" orientation="landscape" horizontalDpi="4294967292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"/>
  <sheetViews>
    <sheetView workbookViewId="0"/>
  </sheetViews>
  <sheetFormatPr defaultRowHeight="12.75" x14ac:dyDescent="0.2"/>
  <cols>
    <col min="3" max="3" width="10.140625" bestFit="1" customWidth="1"/>
  </cols>
  <sheetData>
    <row r="1" spans="2:4" x14ac:dyDescent="0.2">
      <c r="B1" s="140" t="s">
        <v>205</v>
      </c>
    </row>
    <row r="2" spans="2:4" x14ac:dyDescent="0.2">
      <c r="B2">
        <v>1.01</v>
      </c>
      <c r="C2" s="143">
        <v>41933</v>
      </c>
      <c r="D2" s="140" t="s">
        <v>204</v>
      </c>
    </row>
    <row r="3" spans="2:4" x14ac:dyDescent="0.2">
      <c r="B3">
        <v>1.02</v>
      </c>
      <c r="C3" s="143">
        <v>41935</v>
      </c>
      <c r="D3" s="140" t="s">
        <v>206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53</vt:i4>
      </vt:variant>
    </vt:vector>
  </HeadingPairs>
  <TitlesOfParts>
    <vt:vector size="60" baseType="lpstr">
      <vt:lpstr>Instructions</vt:lpstr>
      <vt:lpstr>P-x-y fit P</vt:lpstr>
      <vt:lpstr>T-x-y fit P</vt:lpstr>
      <vt:lpstr>T-x-y Calc T</vt:lpstr>
      <vt:lpstr>revisions</vt:lpstr>
      <vt:lpstr>P-x-y Plot</vt:lpstr>
      <vt:lpstr>T-x-y Plot</vt:lpstr>
      <vt:lpstr>_A</vt:lpstr>
      <vt:lpstr>'T-x-y Calc T'!_A1</vt:lpstr>
      <vt:lpstr>'T-x-y fit P'!_A1</vt:lpstr>
      <vt:lpstr>'T-x-y Calc T'!_A12</vt:lpstr>
      <vt:lpstr>'T-x-y fit P'!_A12</vt:lpstr>
      <vt:lpstr>_A12</vt:lpstr>
      <vt:lpstr>'T-x-y Calc T'!_A2</vt:lpstr>
      <vt:lpstr>'T-x-y fit P'!_A2</vt:lpstr>
      <vt:lpstr>'T-x-y Calc T'!_A21</vt:lpstr>
      <vt:lpstr>'T-x-y fit P'!_A21</vt:lpstr>
      <vt:lpstr>_A21</vt:lpstr>
      <vt:lpstr>_B</vt:lpstr>
      <vt:lpstr>'T-x-y Calc T'!_B1</vt:lpstr>
      <vt:lpstr>'T-x-y fit P'!_B1</vt:lpstr>
      <vt:lpstr>'T-x-y Calc T'!_B2</vt:lpstr>
      <vt:lpstr>'T-x-y fit P'!_B2</vt:lpstr>
      <vt:lpstr>_C</vt:lpstr>
      <vt:lpstr>'T-x-y Calc T'!_C1</vt:lpstr>
      <vt:lpstr>'T-x-y fit P'!_C1</vt:lpstr>
      <vt:lpstr>'T-x-y Calc T'!_C2</vt:lpstr>
      <vt:lpstr>'T-x-y fit P'!_C2</vt:lpstr>
      <vt:lpstr>'T-x-y Calc T'!_g1</vt:lpstr>
      <vt:lpstr>'T-x-y fit P'!_g1</vt:lpstr>
      <vt:lpstr>_g1</vt:lpstr>
      <vt:lpstr>'T-x-y Calc T'!_g2</vt:lpstr>
      <vt:lpstr>'T-x-y fit P'!_g2</vt:lpstr>
      <vt:lpstr>_g2</vt:lpstr>
      <vt:lpstr>'T-x-y Calc T'!_Pc</vt:lpstr>
      <vt:lpstr>'T-x-y fit P'!_Pc</vt:lpstr>
      <vt:lpstr>_Pc</vt:lpstr>
      <vt:lpstr>'T-x-y fit P'!_Per</vt:lpstr>
      <vt:lpstr>_Per</vt:lpstr>
      <vt:lpstr>_Pex</vt:lpstr>
      <vt:lpstr>'T-x-y Calc T'!_T</vt:lpstr>
      <vt:lpstr>'T-x-y fit P'!_T</vt:lpstr>
      <vt:lpstr>_T</vt:lpstr>
      <vt:lpstr>_Tcalc</vt:lpstr>
      <vt:lpstr>'T-x-y Calc T'!_x1</vt:lpstr>
      <vt:lpstr>'T-x-y fit P'!_x1</vt:lpstr>
      <vt:lpstr>_x1</vt:lpstr>
      <vt:lpstr>'T-x-y Calc T'!_x2</vt:lpstr>
      <vt:lpstr>'T-x-y fit P'!_x2</vt:lpstr>
      <vt:lpstr>_x2</vt:lpstr>
      <vt:lpstr>'T-x-y fit P'!_y1c</vt:lpstr>
      <vt:lpstr>_y1c</vt:lpstr>
      <vt:lpstr>'T-x-y fit P'!_y2c</vt:lpstr>
      <vt:lpstr>_y2c</vt:lpstr>
      <vt:lpstr>'T-x-y Calc T'!P1s</vt:lpstr>
      <vt:lpstr>'T-x-y fit P'!P1s</vt:lpstr>
      <vt:lpstr>P1s</vt:lpstr>
      <vt:lpstr>'T-x-y Calc T'!P2s</vt:lpstr>
      <vt:lpstr>'T-x-y fit P'!P2s</vt:lpstr>
      <vt:lpstr>P2s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Carl Lira</cp:lastModifiedBy>
  <cp:lastPrinted>1998-07-22T18:41:28Z</cp:lastPrinted>
  <dcterms:created xsi:type="dcterms:W3CDTF">1997-12-12T03:46:34Z</dcterms:created>
  <dcterms:modified xsi:type="dcterms:W3CDTF">2014-10-23T21:56:08Z</dcterms:modified>
</cp:coreProperties>
</file>