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6" windowWidth="9432" windowHeight="5472"/>
  </bookViews>
  <sheets>
    <sheet name="Introduction" sheetId="1" r:id="rId1"/>
    <sheet name="Virial Mix" sheetId="2" r:id="rId2"/>
    <sheet name="Plot" sheetId="3" r:id="rId3"/>
  </sheets>
  <definedNames>
    <definedName name="_B1">'Virial Mix'!$D$15:$D$17</definedName>
    <definedName name="Bmatrix">'Virial Mix'!$H$15:$I$16</definedName>
    <definedName name="Bo">'Virial Mix'!$C$15:$C$17</definedName>
    <definedName name="kij">'Virial Mix'!$D$6</definedName>
    <definedName name="P">'Virial Mix'!$D$5</definedName>
    <definedName name="Pc">'Virial Mix'!$D$9:$D$11</definedName>
    <definedName name="Pr">'Virial Mix'!$I$9:$I$11</definedName>
    <definedName name="Tc">'Virial Mix'!$C$9:$C$11</definedName>
    <definedName name="TK">'Virial Mix'!$D$4</definedName>
    <definedName name="Tr">'Virial Mix'!$H$9:$H$11</definedName>
    <definedName name="Vc">'Virial Mix'!$F$9:$F$11</definedName>
    <definedName name="w">'Virial Mix'!$E$9:$E$11</definedName>
    <definedName name="Zc">'Virial Mix'!$G$9:$G$11</definedName>
  </definedNames>
  <calcPr calcId="125725"/>
</workbook>
</file>

<file path=xl/calcChain.xml><?xml version="1.0" encoding="utf-8"?>
<calcChain xmlns="http://schemas.openxmlformats.org/spreadsheetml/2006/main">
  <c r="C22" i="2"/>
  <c r="C23"/>
  <c r="C24"/>
  <c r="C25"/>
  <c r="C26"/>
  <c r="C27"/>
  <c r="C28"/>
  <c r="C29"/>
  <c r="C30"/>
  <c r="C31"/>
  <c r="C21"/>
  <c r="H9" a="1"/>
  <c r="H9" s="1"/>
  <c r="C11"/>
  <c r="E11"/>
  <c r="G11"/>
  <c r="F10"/>
  <c r="F9"/>
  <c r="F11"/>
  <c r="D11" s="1"/>
  <c r="I9" s="1" a="1"/>
  <c r="B16"/>
  <c r="B15"/>
  <c r="I9" l="1"/>
  <c r="I11"/>
  <c r="I10"/>
  <c r="H10"/>
  <c r="D15" s="1" a="1"/>
  <c r="H11"/>
  <c r="D15" l="1"/>
  <c r="D16"/>
  <c r="D17"/>
  <c r="C15" a="1"/>
  <c r="C17" l="1"/>
  <c r="C16"/>
  <c r="C15"/>
  <c r="E15" l="1" a="1"/>
  <c r="E17"/>
  <c r="E16"/>
  <c r="E15"/>
  <c r="F15" s="1" a="1"/>
  <c r="F17" l="1"/>
  <c r="F15"/>
  <c r="H15" s="1"/>
  <c r="F16"/>
  <c r="I16" s="1"/>
  <c r="H16" l="1"/>
  <c r="I15"/>
  <c r="D22" s="1" a="1"/>
  <c r="D22" s="1"/>
  <c r="E22" s="1" a="1"/>
  <c r="E22" s="1"/>
  <c r="G22" s="1"/>
  <c r="D24" a="1"/>
  <c r="D24" s="1"/>
  <c r="D28" a="1"/>
  <c r="D28" s="1"/>
  <c r="D21" a="1"/>
  <c r="D21" s="1"/>
  <c r="D30" l="1" a="1"/>
  <c r="D30" s="1"/>
  <c r="E30" s="1" a="1"/>
  <c r="E30" s="1"/>
  <c r="G30" s="1"/>
  <c r="D26" a="1"/>
  <c r="D26" s="1"/>
  <c r="E26" s="1" a="1"/>
  <c r="E26" s="1"/>
  <c r="G26" s="1"/>
  <c r="D23" a="1"/>
  <c r="D23" s="1"/>
  <c r="F24" a="1"/>
  <c r="F24" s="1"/>
  <c r="H24" s="1"/>
  <c r="F31" a="1"/>
  <c r="F31" s="1"/>
  <c r="H31" s="1"/>
  <c r="F21" a="1"/>
  <c r="F21" s="1"/>
  <c r="H21" s="1"/>
  <c r="F22" a="1"/>
  <c r="F22" s="1"/>
  <c r="H22" s="1"/>
  <c r="F23" a="1"/>
  <c r="F23" s="1"/>
  <c r="H23" s="1"/>
  <c r="F28" a="1"/>
  <c r="F28" s="1"/>
  <c r="H28" s="1"/>
  <c r="F30" a="1"/>
  <c r="F30" s="1"/>
  <c r="H30" s="1"/>
  <c r="E21" a="1"/>
  <c r="E21" s="1"/>
  <c r="G21" s="1"/>
  <c r="E28" a="1"/>
  <c r="E28" s="1"/>
  <c r="G28" s="1"/>
  <c r="E24" a="1"/>
  <c r="E24" s="1"/>
  <c r="G24" s="1"/>
  <c r="E23" a="1"/>
  <c r="E23" s="1"/>
  <c r="G23" s="1"/>
  <c r="D31" a="1"/>
  <c r="D31" s="1"/>
  <c r="E31" s="1" a="1"/>
  <c r="E31" s="1"/>
  <c r="G31" s="1"/>
  <c r="D29" a="1"/>
  <c r="D29" s="1"/>
  <c r="E29" s="1" a="1"/>
  <c r="E29" s="1"/>
  <c r="G29" s="1"/>
  <c r="D27" a="1"/>
  <c r="D27" s="1"/>
  <c r="E27" s="1" a="1"/>
  <c r="E27" s="1"/>
  <c r="G27" s="1"/>
  <c r="D25" a="1"/>
  <c r="D25" s="1"/>
  <c r="E25" s="1" a="1"/>
  <c r="E25" s="1"/>
  <c r="G25" s="1"/>
  <c r="F26" l="1" a="1"/>
  <c r="F26" s="1"/>
  <c r="H26" s="1"/>
  <c r="F27" a="1"/>
  <c r="F27" s="1"/>
  <c r="H27" s="1"/>
  <c r="F25" a="1"/>
  <c r="F25" s="1"/>
  <c r="H25" s="1"/>
  <c r="F29" a="1"/>
  <c r="F29" s="1"/>
  <c r="H29" s="1"/>
</calcChain>
</file>

<file path=xl/sharedStrings.xml><?xml version="1.0" encoding="utf-8"?>
<sst xmlns="http://schemas.openxmlformats.org/spreadsheetml/2006/main" count="37" uniqueCount="35">
  <si>
    <t>VIRIALMX.XLS</t>
  </si>
  <si>
    <t>This spreadsheet is for calculation of mixture properties for the virial equation.</t>
  </si>
  <si>
    <t>This worksheet is protected to prevent accidental modification.</t>
  </si>
  <si>
    <t>You must unprotect before changing formulas. (Tools... Protection... Unprotect...)</t>
  </si>
  <si>
    <t>You may change values in blue without unprotecting the worksheet.</t>
  </si>
  <si>
    <t>For use with "An Introduction to Applied Thermodynamics" by J.R. Elliott, C.T. Lira</t>
  </si>
  <si>
    <t>www.egr.msu.edu/~lira/thermtxt.htm</t>
  </si>
  <si>
    <t>Virial Equation for a Mixture</t>
  </si>
  <si>
    <t>T (K)</t>
  </si>
  <si>
    <t>P (MPa)</t>
  </si>
  <si>
    <t>kij</t>
  </si>
  <si>
    <t>Compound</t>
  </si>
  <si>
    <r>
      <t>T</t>
    </r>
    <r>
      <rPr>
        <vertAlign val="subscript"/>
        <sz val="10"/>
        <rFont val="MS Sans Serif"/>
        <family val="2"/>
      </rPr>
      <t>c</t>
    </r>
    <r>
      <rPr>
        <sz val="10"/>
        <rFont val="MS Sans Serif"/>
        <family val="2"/>
      </rPr>
      <t xml:space="preserve"> (K)</t>
    </r>
  </si>
  <si>
    <r>
      <t>P</t>
    </r>
    <r>
      <rPr>
        <vertAlign val="subscript"/>
        <sz val="10"/>
        <rFont val="MS Sans Serif"/>
        <family val="2"/>
      </rPr>
      <t>c</t>
    </r>
    <r>
      <rPr>
        <sz val="10"/>
        <rFont val="MS Sans Serif"/>
        <family val="2"/>
      </rPr>
      <t xml:space="preserve"> (MPa)</t>
    </r>
  </si>
  <si>
    <t>w</t>
  </si>
  <si>
    <r>
      <t>V</t>
    </r>
    <r>
      <rPr>
        <vertAlign val="subscript"/>
        <sz val="10"/>
        <rFont val="MS Sans Serif"/>
        <family val="2"/>
      </rPr>
      <t xml:space="preserve">c </t>
    </r>
    <r>
      <rPr>
        <sz val="10"/>
        <rFont val="MS Sans Serif"/>
        <family val="2"/>
      </rPr>
      <t>(cm</t>
    </r>
    <r>
      <rPr>
        <vertAlign val="superscript"/>
        <sz val="10"/>
        <rFont val="MS Sans Serif"/>
        <family val="2"/>
      </rPr>
      <t>3</t>
    </r>
    <r>
      <rPr>
        <sz val="10"/>
        <rFont val="MS Sans Serif"/>
        <family val="2"/>
      </rPr>
      <t>/mol)</t>
    </r>
  </si>
  <si>
    <r>
      <t>Z</t>
    </r>
    <r>
      <rPr>
        <vertAlign val="subscript"/>
        <sz val="10"/>
        <rFont val="MS Sans Serif"/>
        <family val="2"/>
      </rPr>
      <t>c</t>
    </r>
  </si>
  <si>
    <t>Tr</t>
  </si>
  <si>
    <t>Pr</t>
  </si>
  <si>
    <t>N2 (1)</t>
  </si>
  <si>
    <t>C4H10(2)</t>
  </si>
  <si>
    <t>(1)-(2)</t>
  </si>
  <si>
    <r>
      <t>B</t>
    </r>
    <r>
      <rPr>
        <vertAlign val="superscript"/>
        <sz val="10"/>
        <rFont val="MS Sans Serif"/>
        <family val="2"/>
      </rPr>
      <t>0</t>
    </r>
  </si>
  <si>
    <r>
      <t>B</t>
    </r>
    <r>
      <rPr>
        <vertAlign val="superscript"/>
        <sz val="10"/>
        <rFont val="MS Sans Serif"/>
        <family val="2"/>
      </rPr>
      <t>1</t>
    </r>
  </si>
  <si>
    <r>
      <t>BP</t>
    </r>
    <r>
      <rPr>
        <vertAlign val="subscript"/>
        <sz val="10"/>
        <rFont val="MS Sans Serif"/>
        <family val="2"/>
      </rPr>
      <t>c</t>
    </r>
    <r>
      <rPr>
        <sz val="10"/>
        <rFont val="MS Sans Serif"/>
        <family val="2"/>
      </rPr>
      <t>/RT</t>
    </r>
    <r>
      <rPr>
        <vertAlign val="subscript"/>
        <sz val="10"/>
        <rFont val="MS Sans Serif"/>
        <family val="2"/>
      </rPr>
      <t>c</t>
    </r>
  </si>
  <si>
    <r>
      <t>B</t>
    </r>
    <r>
      <rPr>
        <vertAlign val="subscript"/>
        <sz val="10"/>
        <rFont val="MS Sans Serif"/>
        <family val="2"/>
      </rPr>
      <t>ij</t>
    </r>
    <r>
      <rPr>
        <sz val="10"/>
        <rFont val="MS Sans Serif"/>
        <family val="2"/>
      </rPr>
      <t>(cm</t>
    </r>
    <r>
      <rPr>
        <vertAlign val="superscript"/>
        <sz val="10"/>
        <rFont val="MS Sans Serif"/>
        <family val="2"/>
      </rPr>
      <t>3</t>
    </r>
    <r>
      <rPr>
        <sz val="10"/>
        <rFont val="MS Sans Serif"/>
        <family val="2"/>
      </rPr>
      <t>/mol)</t>
    </r>
  </si>
  <si>
    <r>
      <t>B</t>
    </r>
    <r>
      <rPr>
        <vertAlign val="subscript"/>
        <sz val="10"/>
        <rFont val="MS Sans Serif"/>
        <family val="2"/>
      </rPr>
      <t>ij</t>
    </r>
    <r>
      <rPr>
        <sz val="10"/>
        <rFont val="MS Sans Serif"/>
        <family val="2"/>
      </rPr>
      <t xml:space="preserve"> matrix</t>
    </r>
  </si>
  <si>
    <r>
      <t>y</t>
    </r>
    <r>
      <rPr>
        <vertAlign val="subscript"/>
        <sz val="10"/>
        <rFont val="MS Sans Serif"/>
        <family val="2"/>
      </rPr>
      <t>1</t>
    </r>
  </si>
  <si>
    <r>
      <t>y</t>
    </r>
    <r>
      <rPr>
        <vertAlign val="subscript"/>
        <sz val="10"/>
        <rFont val="MS Sans Serif"/>
        <family val="2"/>
      </rPr>
      <t>2</t>
    </r>
  </si>
  <si>
    <t>B</t>
  </si>
  <si>
    <r>
      <t>j</t>
    </r>
    <r>
      <rPr>
        <vertAlign val="subscript"/>
        <sz val="10"/>
        <rFont val="MS Sans Serif"/>
        <family val="2"/>
      </rPr>
      <t>1</t>
    </r>
    <r>
      <rPr>
        <sz val="10"/>
        <rFont val="MS Sans Serif"/>
        <family val="2"/>
      </rPr>
      <t xml:space="preserve"> hat</t>
    </r>
  </si>
  <si>
    <r>
      <t>j</t>
    </r>
    <r>
      <rPr>
        <vertAlign val="subscript"/>
        <sz val="10"/>
        <rFont val="MS Sans Serif"/>
        <family val="2"/>
      </rPr>
      <t>2</t>
    </r>
    <r>
      <rPr>
        <sz val="10"/>
        <rFont val="MS Sans Serif"/>
        <family val="2"/>
      </rPr>
      <t xml:space="preserve"> hat</t>
    </r>
  </si>
  <si>
    <r>
      <t>f</t>
    </r>
    <r>
      <rPr>
        <vertAlign val="subscript"/>
        <sz val="10"/>
        <rFont val="MS Sans Serif"/>
        <family val="2"/>
      </rPr>
      <t xml:space="preserve">1 </t>
    </r>
    <r>
      <rPr>
        <sz val="10"/>
        <rFont val="MS Sans Serif"/>
        <family val="2"/>
      </rPr>
      <t>hat</t>
    </r>
    <r>
      <rPr>
        <sz val="10"/>
        <rFont val="MS Sans Serif"/>
        <family val="2"/>
      </rPr>
      <t>(MPa)</t>
    </r>
  </si>
  <si>
    <r>
      <t>f</t>
    </r>
    <r>
      <rPr>
        <vertAlign val="subscript"/>
        <sz val="10"/>
        <rFont val="MS Sans Serif"/>
        <family val="2"/>
      </rPr>
      <t xml:space="preserve">2 </t>
    </r>
    <r>
      <rPr>
        <sz val="10"/>
        <rFont val="MS Sans Serif"/>
        <family val="2"/>
      </rPr>
      <t>hat</t>
    </r>
    <r>
      <rPr>
        <sz val="10"/>
        <rFont val="MS Sans Serif"/>
        <family val="2"/>
      </rPr>
      <t>(MPa)</t>
    </r>
  </si>
  <si>
    <t>Copyright 1996-2011, Carl Lira</t>
  </si>
</sst>
</file>

<file path=xl/styles.xml><?xml version="1.0" encoding="utf-8"?>
<styleSheet xmlns="http://schemas.openxmlformats.org/spreadsheetml/2006/main">
  <numFmts count="1">
    <numFmt numFmtId="164" formatCode="0.0000"/>
  </numFmts>
  <fonts count="10">
    <font>
      <sz val="10"/>
      <name val="MS Sans Serif"/>
    </font>
    <font>
      <sz val="10"/>
      <name val="MS Sans Serif"/>
      <family val="2"/>
    </font>
    <font>
      <vertAlign val="subscript"/>
      <sz val="10"/>
      <name val="MS Sans Serif"/>
      <family val="2"/>
    </font>
    <font>
      <vertAlign val="superscript"/>
      <sz val="10"/>
      <name val="MS Sans Serif"/>
      <family val="2"/>
    </font>
    <font>
      <sz val="10"/>
      <name val="Symbol"/>
      <family val="1"/>
      <charset val="2"/>
    </font>
    <font>
      <sz val="10"/>
      <name val="Symbol"/>
      <family val="1"/>
      <charset val="2"/>
    </font>
    <font>
      <sz val="10"/>
      <color indexed="39"/>
      <name val="MS Sans Serif"/>
      <family val="2"/>
    </font>
    <font>
      <sz val="10"/>
      <name val="Arial"/>
      <family val="2"/>
    </font>
    <font>
      <sz val="18"/>
      <name val="Arial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0" fontId="0" fillId="0" borderId="2" xfId="0" applyFill="1" applyBorder="1" applyAlignment="1">
      <alignment horizontal="left"/>
    </xf>
    <xf numFmtId="4" fontId="0" fillId="0" borderId="0" xfId="0" applyNumberFormat="1" applyFont="1" applyFill="1" applyBorder="1" applyAlignment="1"/>
    <xf numFmtId="4" fontId="0" fillId="0" borderId="1" xfId="0" applyNumberFormat="1" applyFont="1" applyFill="1" applyBorder="1" applyAlignment="1"/>
    <xf numFmtId="16" fontId="1" fillId="0" borderId="3" xfId="0" applyNumberFormat="1" applyFont="1" applyFill="1" applyBorder="1" applyAlignment="1">
      <alignment horizontal="left"/>
    </xf>
    <xf numFmtId="16" fontId="0" fillId="0" borderId="3" xfId="0" applyNumberFormat="1" applyFill="1" applyBorder="1" applyAlignment="1">
      <alignment horizontal="left"/>
    </xf>
    <xf numFmtId="0" fontId="0" fillId="0" borderId="1" xfId="0" applyFill="1" applyBorder="1" applyAlignment="1"/>
    <xf numFmtId="0" fontId="1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6" fillId="0" borderId="0" xfId="0" applyFo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7" fillId="0" borderId="0" xfId="0" applyFont="1"/>
    <xf numFmtId="0" fontId="8" fillId="0" borderId="0" xfId="0" applyFont="1"/>
    <xf numFmtId="0" fontId="6" fillId="0" borderId="2" xfId="0" applyFont="1" applyFill="1" applyBorder="1" applyAlignment="1" applyProtection="1">
      <alignment horizontal="left"/>
      <protection locked="0"/>
    </xf>
    <xf numFmtId="2" fontId="6" fillId="0" borderId="0" xfId="0" applyNumberFormat="1" applyFont="1" applyFill="1" applyBorder="1" applyAlignment="1" applyProtection="1">
      <protection locked="0"/>
    </xf>
    <xf numFmtId="2" fontId="0" fillId="0" borderId="1" xfId="0" applyNumberFormat="1" applyFont="1" applyFill="1" applyBorder="1" applyAlignment="1"/>
    <xf numFmtId="0" fontId="1" fillId="0" borderId="5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4" fontId="0" fillId="0" borderId="0" xfId="0" applyNumberFormat="1"/>
    <xf numFmtId="164" fontId="0" fillId="0" borderId="0" xfId="0" applyNumberFormat="1" applyFont="1" applyFill="1" applyBorder="1" applyAlignment="1"/>
    <xf numFmtId="164" fontId="0" fillId="0" borderId="1" xfId="0" applyNumberFormat="1" applyFont="1" applyFill="1" applyBorder="1" applyAlignment="1"/>
    <xf numFmtId="0" fontId="0" fillId="0" borderId="0" xfId="0" applyNumberFormat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0.13048635824436539"/>
          <c:y val="3.4031413612565453E-2"/>
          <c:w val="0.84519572953736644"/>
          <c:h val="0.8446771378708553"/>
        </c:manualLayout>
      </c:layout>
      <c:scatterChart>
        <c:scatterStyle val="lineMarker"/>
        <c:ser>
          <c:idx val="0"/>
          <c:order val="0"/>
          <c:tx>
            <c:v>B (cm^3/mol)</c:v>
          </c:tx>
          <c:spPr>
            <a:ln w="28575">
              <a:solidFill>
                <a:srgbClr val="000080"/>
              </a:solidFill>
            </a:ln>
          </c:spPr>
          <c:marker>
            <c:symbol val="none"/>
          </c:marker>
          <c:xVal>
            <c:numRef>
              <c:f>'Virial Mix'!$B$21:$B$31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'Virial Mix'!$D$21:$D$31</c:f>
              <c:numCache>
                <c:formatCode>General</c:formatCode>
                <c:ptCount val="11"/>
                <c:pt idx="0">
                  <c:v>-584.83035153190542</c:v>
                </c:pt>
                <c:pt idx="1">
                  <c:v>-488.57426422774495</c:v>
                </c:pt>
                <c:pt idx="2">
                  <c:v>-400.73269766310671</c:v>
                </c:pt>
                <c:pt idx="3">
                  <c:v>-321.30565183799081</c:v>
                </c:pt>
                <c:pt idx="4">
                  <c:v>-250.29312675239726</c:v>
                </c:pt>
                <c:pt idx="5">
                  <c:v>-187.69512240632605</c:v>
                </c:pt>
                <c:pt idx="6">
                  <c:v>-133.51163879977719</c:v>
                </c:pt>
                <c:pt idx="7">
                  <c:v>-87.742675932750643</c:v>
                </c:pt>
                <c:pt idx="8">
                  <c:v>-50.388233805246387</c:v>
                </c:pt>
                <c:pt idx="9">
                  <c:v>-21.448312417264503</c:v>
                </c:pt>
                <c:pt idx="10">
                  <c:v>-0.92291176880494608</c:v>
                </c:pt>
              </c:numCache>
            </c:numRef>
          </c:yVal>
        </c:ser>
        <c:axId val="74201344"/>
        <c:axId val="74731904"/>
      </c:scatterChart>
      <c:valAx>
        <c:axId val="74201344"/>
        <c:scaling>
          <c:orientation val="minMax"/>
          <c:max val="1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vapor composition, y1</a:t>
                </a:r>
              </a:p>
            </c:rich>
          </c:tx>
          <c:layout>
            <c:manualLayout>
              <c:xMode val="edge"/>
              <c:yMode val="edge"/>
              <c:x val="0.40387010676156582"/>
              <c:y val="0.94633507853403154"/>
            </c:manualLayout>
          </c:layout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74731904"/>
        <c:crossesAt val="-700"/>
        <c:crossBetween val="midCat"/>
      </c:valAx>
      <c:valAx>
        <c:axId val="7473190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 (cm^3/mol)</a:t>
                </a:r>
              </a:p>
            </c:rich>
          </c:tx>
        </c:title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74201344"/>
        <c:crosses val="autoZero"/>
        <c:crossBetween val="midCat"/>
      </c:valAx>
      <c:spPr>
        <a:noFill/>
        <a:ln>
          <a:solidFill>
            <a:srgbClr val="808080"/>
          </a:solidFill>
        </a:ln>
      </c:spPr>
    </c:plotArea>
    <c:legend>
      <c:legendPos val="r"/>
      <c:layout>
        <c:manualLayout>
          <c:xMode val="edge"/>
          <c:yMode val="edge"/>
          <c:x val="0.74317912218268101"/>
          <c:y val="0.4480802792321118"/>
          <c:w val="0.16725978647686837"/>
          <c:h val="3.403141361256546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legend>
    <c:plotVisOnly val="1"/>
    <c:dispBlanksAs val="gap"/>
  </c:chart>
  <c:spPr>
    <a:noFill/>
    <a:ln w="9525">
      <a:noFill/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26894" y="-26894"/>
    <xdr:ext cx="8564880" cy="582168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15"/>
  <sheetViews>
    <sheetView showGridLines="0" tabSelected="1" workbookViewId="0"/>
  </sheetViews>
  <sheetFormatPr defaultColWidth="9.109375" defaultRowHeight="13.2"/>
  <cols>
    <col min="1" max="16384" width="9.109375" style="14"/>
  </cols>
  <sheetData>
    <row r="2" spans="2:2" ht="22.8">
      <c r="B2" s="15" t="s">
        <v>0</v>
      </c>
    </row>
    <row r="4" spans="2:2">
      <c r="B4" s="14" t="s">
        <v>1</v>
      </c>
    </row>
    <row r="6" spans="2:2">
      <c r="B6" t="s">
        <v>2</v>
      </c>
    </row>
    <row r="7" spans="2:2">
      <c r="B7" t="s">
        <v>3</v>
      </c>
    </row>
    <row r="8" spans="2:2">
      <c r="B8"/>
    </row>
    <row r="9" spans="2:2">
      <c r="B9"/>
    </row>
    <row r="10" spans="2:2">
      <c r="B10" s="14" t="s">
        <v>4</v>
      </c>
    </row>
    <row r="11" spans="2:2">
      <c r="B11"/>
    </row>
    <row r="12" spans="2:2">
      <c r="B12" s="27" t="s">
        <v>34</v>
      </c>
    </row>
    <row r="13" spans="2:2">
      <c r="B13" t="s">
        <v>5</v>
      </c>
    </row>
    <row r="14" spans="2:2">
      <c r="B14" s="14" t="s">
        <v>6</v>
      </c>
    </row>
    <row r="15" spans="2:2">
      <c r="B15"/>
    </row>
  </sheetData>
  <sheetProtection sheet="1" objects="1" scenarios="1"/>
  <phoneticPr fontId="9" type="noConversion"/>
  <printOptions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2:J31"/>
  <sheetViews>
    <sheetView showGridLines="0" workbookViewId="0">
      <selection activeCell="B21" sqref="B21"/>
    </sheetView>
  </sheetViews>
  <sheetFormatPr defaultRowHeight="12.6"/>
  <cols>
    <col min="1" max="1" width="5" customWidth="1"/>
    <col min="2" max="2" width="11.33203125" customWidth="1"/>
    <col min="3" max="6" width="12" customWidth="1"/>
    <col min="7" max="7" width="10.44140625" customWidth="1"/>
    <col min="8" max="8" width="11.44140625" customWidth="1"/>
    <col min="9" max="9" width="8.88671875" customWidth="1"/>
  </cols>
  <sheetData>
    <row r="2" spans="2:9">
      <c r="B2" t="s">
        <v>7</v>
      </c>
    </row>
    <row r="4" spans="2:9">
      <c r="C4" t="s">
        <v>8</v>
      </c>
      <c r="D4" s="12">
        <v>328</v>
      </c>
    </row>
    <row r="5" spans="2:9">
      <c r="C5" t="s">
        <v>9</v>
      </c>
      <c r="D5" s="12">
        <v>0.1013</v>
      </c>
    </row>
    <row r="6" spans="2:9">
      <c r="C6" t="s">
        <v>10</v>
      </c>
      <c r="D6" s="12">
        <v>0</v>
      </c>
    </row>
    <row r="7" spans="2:9" ht="13.2" thickBot="1"/>
    <row r="8" spans="2:9" ht="16.8">
      <c r="B8" s="19" t="s">
        <v>11</v>
      </c>
      <c r="C8" s="10" t="s">
        <v>12</v>
      </c>
      <c r="D8" s="10" t="s">
        <v>13</v>
      </c>
      <c r="E8" s="20" t="s">
        <v>14</v>
      </c>
      <c r="F8" s="10" t="s">
        <v>15</v>
      </c>
      <c r="G8" s="10" t="s">
        <v>16</v>
      </c>
      <c r="H8" s="10" t="s">
        <v>17</v>
      </c>
      <c r="I8" s="10" t="s">
        <v>18</v>
      </c>
    </row>
    <row r="9" spans="2:9">
      <c r="B9" s="16" t="s">
        <v>19</v>
      </c>
      <c r="C9" s="13">
        <v>126.1</v>
      </c>
      <c r="D9" s="13">
        <v>3.3940000000000001</v>
      </c>
      <c r="E9" s="13">
        <v>0.04</v>
      </c>
      <c r="F9" s="17">
        <f>G9*8.314*C9/D9</f>
        <v>90.197836417206815</v>
      </c>
      <c r="G9" s="13">
        <v>0.29199999999999998</v>
      </c>
      <c r="H9" s="23">
        <f t="array" ref="H9:H11">TK/Tc</f>
        <v>2.6011102299762094</v>
      </c>
      <c r="I9" s="23">
        <f t="array" ref="I9:I11">P/Pc</f>
        <v>2.9846788450206246E-2</v>
      </c>
    </row>
    <row r="10" spans="2:9">
      <c r="B10" s="16" t="s">
        <v>20</v>
      </c>
      <c r="C10" s="13">
        <v>425.2</v>
      </c>
      <c r="D10" s="13">
        <v>3.7970000000000002</v>
      </c>
      <c r="E10" s="13">
        <v>0.193</v>
      </c>
      <c r="F10" s="17">
        <f>G10*8.314*C10/D10</f>
        <v>255.10163476428758</v>
      </c>
      <c r="G10" s="13">
        <v>0.27400000000000002</v>
      </c>
      <c r="H10" s="23">
        <v>0.77140169332079023</v>
      </c>
      <c r="I10" s="23">
        <v>2.6678957071372134E-2</v>
      </c>
    </row>
    <row r="11" spans="2:9" ht="13.2" thickBot="1">
      <c r="B11" s="7" t="s">
        <v>21</v>
      </c>
      <c r="C11" s="6">
        <f>SQRT(C10*C9)*(1-kij)</f>
        <v>231.5550042646455</v>
      </c>
      <c r="D11" s="6">
        <f>Zc*8.314*Tc/Vc</f>
        <v>3.4342646902769998</v>
      </c>
      <c r="E11" s="3">
        <f>(E10+E9)/2</f>
        <v>0.11650000000000001</v>
      </c>
      <c r="F11" s="18">
        <f>((F10^(1/3)+F9^(1/3))/2)^3</f>
        <v>158.64151996978975</v>
      </c>
      <c r="G11" s="3">
        <f>(G10+G9)/2</f>
        <v>0.28300000000000003</v>
      </c>
      <c r="H11" s="24">
        <v>1.4165100902985754</v>
      </c>
      <c r="I11" s="24">
        <v>2.9496852786798266E-2</v>
      </c>
    </row>
    <row r="13" spans="2:9" ht="13.2" thickBot="1"/>
    <row r="14" spans="2:9" ht="16.8">
      <c r="B14" s="19" t="s">
        <v>11</v>
      </c>
      <c r="C14" s="10" t="s">
        <v>22</v>
      </c>
      <c r="D14" s="10" t="s">
        <v>23</v>
      </c>
      <c r="E14" s="10" t="s">
        <v>24</v>
      </c>
      <c r="F14" s="10" t="s">
        <v>25</v>
      </c>
      <c r="H14" s="21" t="s">
        <v>26</v>
      </c>
      <c r="I14" s="21"/>
    </row>
    <row r="15" spans="2:9">
      <c r="B15" s="4" t="str">
        <f>B9</f>
        <v>N2 (1)</v>
      </c>
      <c r="C15" s="2">
        <f t="array" ref="C15:C17">0.083-0.422/Tr^1.6</f>
        <v>-8.423625466481538E-3</v>
      </c>
      <c r="D15" s="2">
        <f t="array" ref="D15:D17">0.139-0.172/Tr^4.2</f>
        <v>0.13589642913012856</v>
      </c>
      <c r="E15" s="2">
        <f t="array" ref="E15:E17">Bo+w*_B1</f>
        <v>-2.9877683012763953E-3</v>
      </c>
      <c r="F15" s="5">
        <f t="array" ref="F15:F17">E15:E17*8.314*Tc/Pc</f>
        <v>-0.92291176880494608</v>
      </c>
      <c r="H15" s="22">
        <f>F15</f>
        <v>-0.92291176880494608</v>
      </c>
      <c r="I15" s="22">
        <f>F17</f>
        <v>-82.513613162296934</v>
      </c>
    </row>
    <row r="16" spans="2:9">
      <c r="B16" s="4" t="str">
        <f>B10</f>
        <v>C4H10(2)</v>
      </c>
      <c r="C16" s="2">
        <v>-0.55623936347896774</v>
      </c>
      <c r="D16" s="2">
        <v>-0.37262290334059667</v>
      </c>
      <c r="E16" s="2">
        <v>-0.62815558382370296</v>
      </c>
      <c r="F16" s="5">
        <v>-584.83035153190542</v>
      </c>
      <c r="H16" s="22">
        <f>F17</f>
        <v>-82.513613162296934</v>
      </c>
      <c r="I16" s="22">
        <f>F16</f>
        <v>-584.83035153190542</v>
      </c>
    </row>
    <row r="17" spans="2:10" ht="13.2" thickBot="1">
      <c r="B17" s="8" t="s">
        <v>21</v>
      </c>
      <c r="C17" s="3">
        <v>-0.15874693410699792</v>
      </c>
      <c r="D17" s="3">
        <v>9.9152064806731499E-2</v>
      </c>
      <c r="E17" s="3">
        <v>-0.14719571855701369</v>
      </c>
      <c r="F17" s="6">
        <v>-82.513613162296934</v>
      </c>
    </row>
    <row r="19" spans="2:10" ht="13.2" thickBot="1"/>
    <row r="20" spans="2:10" ht="15">
      <c r="B20" s="10" t="s">
        <v>27</v>
      </c>
      <c r="C20" s="10" t="s">
        <v>28</v>
      </c>
      <c r="D20" s="10" t="s">
        <v>29</v>
      </c>
      <c r="E20" s="11" t="s">
        <v>30</v>
      </c>
      <c r="F20" s="11" t="s">
        <v>31</v>
      </c>
      <c r="G20" s="10" t="s">
        <v>32</v>
      </c>
      <c r="H20" s="10" t="s">
        <v>33</v>
      </c>
    </row>
    <row r="21" spans="2:10">
      <c r="B21" s="1">
        <v>0</v>
      </c>
      <c r="C21" s="1">
        <f>1-B21</f>
        <v>1</v>
      </c>
      <c r="D21" s="1">
        <f t="array" ref="D21">MMULT(MMULT(B21:C21,Bmatrix),TRANSPOSE(B21:C21))</f>
        <v>-584.83035153190542</v>
      </c>
      <c r="E21">
        <f t="array" ref="E21">EXP(P/8.314/TK*(2*MMULT(B21:C21,$H$15:$H$16)-D21))</f>
        <v>1.0157167212448817</v>
      </c>
      <c r="F21">
        <f t="array" ref="F21">EXP(P/8.314/TK*(2*MMULT(B21:C21,$I$15:$I$16)-$D21))</f>
        <v>0.97850949859128511</v>
      </c>
      <c r="G21" s="2">
        <f>E21*B21*P</f>
        <v>0</v>
      </c>
      <c r="H21" s="2">
        <f>F21*(1-B21)*P</f>
        <v>9.9123012207297176E-2</v>
      </c>
      <c r="J21" s="25"/>
    </row>
    <row r="22" spans="2:10">
      <c r="B22" s="1">
        <v>0.1</v>
      </c>
      <c r="C22" s="1">
        <f>1-B22</f>
        <v>0.9</v>
      </c>
      <c r="D22" s="1">
        <f t="array" ref="D22">MMULT(MMULT(B22:C22,Bmatrix),TRANSPOSE(B22:C22))</f>
        <v>-488.57426422774495</v>
      </c>
      <c r="E22">
        <f t="array" ref="E22">EXP(P/8.314/TK*(2*MMULT(B22:C22,$H$15:$H$16)-D22))</f>
        <v>1.0127050572150711</v>
      </c>
      <c r="F22">
        <f t="array" ref="F22">EXP(P/8.314/TK*(2*MMULT(B22:C22,$I$15:$I$16)-$D22))</f>
        <v>0.97866243960157251</v>
      </c>
      <c r="G22" s="2">
        <f t="shared" ref="G22:G31" si="0">E22*B22*P</f>
        <v>1.0258702229588671E-2</v>
      </c>
      <c r="H22" s="2">
        <f t="shared" ref="H22:H31" si="1">F22*(1-B22)*P</f>
        <v>8.9224654618475369E-2</v>
      </c>
    </row>
    <row r="23" spans="2:10">
      <c r="B23" s="1">
        <v>0.2</v>
      </c>
      <c r="C23" s="1">
        <f t="shared" ref="C23:C31" si="2">1-B23</f>
        <v>0.8</v>
      </c>
      <c r="D23" s="1">
        <f t="array" ref="D23">MMULT(MMULT(B23:C23,Bmatrix),TRANSPOSE(B23:C23))</f>
        <v>-400.73269766310671</v>
      </c>
      <c r="E23">
        <f t="array" ref="E23">EXP(P/8.314/TK*(2*MMULT(B23:C23,$H$15:$H$16)-D23))</f>
        <v>1.0100179805213552</v>
      </c>
      <c r="F23">
        <f t="array" ref="F23">EXP(P/8.314/TK*(2*MMULT(B23:C23,$I$15:$I$16)-$D23))</f>
        <v>0.97912140607543685</v>
      </c>
      <c r="G23" s="2">
        <f t="shared" si="0"/>
        <v>2.0462964285362657E-2</v>
      </c>
      <c r="H23" s="2">
        <f t="shared" si="1"/>
        <v>7.934799874835341E-2</v>
      </c>
    </row>
    <row r="24" spans="2:10">
      <c r="B24" s="1">
        <v>0.3</v>
      </c>
      <c r="C24" s="1">
        <f t="shared" si="2"/>
        <v>0.7</v>
      </c>
      <c r="D24" s="1">
        <f t="array" ref="D24">MMULT(MMULT(B24:C24,Bmatrix),TRANSPOSE(B24:C24))</f>
        <v>-321.30565183799081</v>
      </c>
      <c r="E24">
        <f t="array" ref="E24">EXP(P/8.314/TK*(2*MMULT(B24:C24,$H$15:$H$16)-D24))</f>
        <v>1.0076529520524622</v>
      </c>
      <c r="F24">
        <f t="array" ref="F24">EXP(P/8.314/TK*(2*MMULT(B24:C24,$I$15:$I$16)-$D24))</f>
        <v>0.97988682856613374</v>
      </c>
      <c r="G24" s="2">
        <f t="shared" si="0"/>
        <v>3.0622573212874326E-2</v>
      </c>
      <c r="H24" s="2">
        <f t="shared" si="1"/>
        <v>6.948377501362453E-2</v>
      </c>
    </row>
    <row r="25" spans="2:10">
      <c r="B25" s="1">
        <v>0.4</v>
      </c>
      <c r="C25" s="1">
        <f t="shared" si="2"/>
        <v>0.6</v>
      </c>
      <c r="D25" s="1">
        <f t="array" ref="D25">MMULT(MMULT(B25:C25,Bmatrix),TRANSPOSE(B25:C25))</f>
        <v>-250.29312675239726</v>
      </c>
      <c r="E25">
        <f t="array" ref="E25">EXP(P/8.314/TK*(2*MMULT(B25:C25,$H$15:$H$16)-D25))</f>
        <v>1.0056077407098774</v>
      </c>
      <c r="F25">
        <f t="array" ref="F25">EXP(P/8.314/TK*(2*MMULT(B25:C25,$I$15:$I$16)-$D25))</f>
        <v>0.98095942541040626</v>
      </c>
      <c r="G25" s="2">
        <f t="shared" si="0"/>
        <v>4.0747225653564229E-2</v>
      </c>
      <c r="H25" s="2">
        <f t="shared" si="1"/>
        <v>5.9622713876444494E-2</v>
      </c>
    </row>
    <row r="26" spans="2:10">
      <c r="B26" s="1">
        <v>0.5</v>
      </c>
      <c r="C26" s="1">
        <f t="shared" si="2"/>
        <v>0.5</v>
      </c>
      <c r="D26" s="1">
        <f t="array" ref="D26">MMULT(MMULT(B26:C26,Bmatrix),TRANSPOSE(B26:C26))</f>
        <v>-187.69512240632605</v>
      </c>
      <c r="E26">
        <f t="array" ref="E26">EXP(P/8.314/TK*(2*MMULT(B26:C26,$H$15:$H$16)-D26))</f>
        <v>1.0038804198996016</v>
      </c>
      <c r="F26">
        <f t="array" ref="F26">EXP(P/8.314/TK*(2*MMULT(B26:C26,$I$15:$I$16)-$D26))</f>
        <v>0.98234020385218235</v>
      </c>
      <c r="G26" s="2">
        <f t="shared" si="0"/>
        <v>5.0846543267914823E-2</v>
      </c>
      <c r="H26" s="2">
        <f t="shared" si="1"/>
        <v>4.9755531325113039E-2</v>
      </c>
    </row>
    <row r="27" spans="2:10">
      <c r="B27" s="1">
        <v>0.6</v>
      </c>
      <c r="C27" s="1">
        <f t="shared" si="2"/>
        <v>0.4</v>
      </c>
      <c r="D27" s="1">
        <f t="array" ref="D27">MMULT(MMULT(B27:C27,Bmatrix),TRANSPOSE(B27:C27))</f>
        <v>-133.51163879977719</v>
      </c>
      <c r="E27">
        <f t="array" ref="E27">EXP(P/8.314/TK*(2*MMULT(B27:C27,$H$15:$H$16)-D27))</f>
        <v>1.0024693645070983</v>
      </c>
      <c r="F27">
        <f t="array" ref="F27">EXP(P/8.314/TK*(2*MMULT(B27:C27,$I$15:$I$16)-$D27))</f>
        <v>0.98403046161919216</v>
      </c>
      <c r="G27" s="2">
        <f t="shared" si="0"/>
        <v>6.0930087974741434E-2</v>
      </c>
      <c r="H27" s="2">
        <f t="shared" si="1"/>
        <v>3.9872914304809666E-2</v>
      </c>
    </row>
    <row r="28" spans="2:10">
      <c r="B28" s="1">
        <v>0.7</v>
      </c>
      <c r="C28" s="1">
        <f t="shared" si="2"/>
        <v>0.30000000000000004</v>
      </c>
      <c r="D28" s="1">
        <f t="array" ref="D28">MMULT(MMULT(B28:C28,Bmatrix),TRANSPOSE(B28:C28))</f>
        <v>-87.742675932750643</v>
      </c>
      <c r="E28">
        <f t="array" ref="E28">EXP(P/8.314/TK*(2*MMULT(B28:C28,$H$15:$H$16)-D28))</f>
        <v>1.0013732483487767</v>
      </c>
      <c r="F28">
        <f t="array" ref="F28">EXP(P/8.314/TK*(2*MMULT(B28:C28,$I$15:$I$16)-$D28))</f>
        <v>0.98603178895596455</v>
      </c>
      <c r="G28" s="2">
        <f t="shared" si="0"/>
        <v>7.1007377040411754E-2</v>
      </c>
      <c r="H28" s="2">
        <f t="shared" si="1"/>
        <v>2.9965506066371765E-2</v>
      </c>
    </row>
    <row r="29" spans="2:10">
      <c r="B29" s="1">
        <v>0.8</v>
      </c>
      <c r="C29" s="1">
        <f t="shared" si="2"/>
        <v>0.19999999999999996</v>
      </c>
      <c r="D29" s="1">
        <f t="array" ref="D29">MMULT(MMULT(B29:C29,Bmatrix),TRANSPOSE(B29:C29))</f>
        <v>-50.388233805246387</v>
      </c>
      <c r="E29">
        <f t="array" ref="E29">EXP(P/8.314/TK*(2*MMULT(B29:C29,$H$15:$H$16)-D29))</f>
        <v>1.000591042094418</v>
      </c>
      <c r="F29">
        <f t="array" ref="F29">EXP(P/8.314/TK*(2*MMULT(B29:C29,$I$15:$I$16)-$D29))</f>
        <v>0.98834607111765949</v>
      </c>
      <c r="G29" s="2">
        <f t="shared" si="0"/>
        <v>8.1087898051331639E-2</v>
      </c>
      <c r="H29" s="2">
        <f t="shared" si="1"/>
        <v>2.0023891400843777E-2</v>
      </c>
    </row>
    <row r="30" spans="2:10">
      <c r="B30" s="1">
        <v>0.9</v>
      </c>
      <c r="C30" s="1">
        <f t="shared" si="2"/>
        <v>9.9999999999999978E-2</v>
      </c>
      <c r="D30" s="1">
        <f t="array" ref="D30">MMULT(MMULT(B30:C30,Bmatrix),TRANSPOSE(B30:C30))</f>
        <v>-21.448312417264503</v>
      </c>
      <c r="E30">
        <f t="array" ref="E30">EXP(P/8.314/TK*(2*MMULT(B30:C30,$H$15:$H$16)-D30))</f>
        <v>1.0001220116559852</v>
      </c>
      <c r="F30">
        <f t="array" ref="F30">EXP(P/8.314/TK*(2*MMULT(B30:C30,$I$15:$I$16)-$D30))</f>
        <v>0.99097549133021356</v>
      </c>
      <c r="G30" s="2">
        <f t="shared" si="0"/>
        <v>9.1181123802676178E-2</v>
      </c>
      <c r="H30" s="2">
        <f t="shared" si="1"/>
        <v>1.0038581727175061E-2</v>
      </c>
    </row>
    <row r="31" spans="2:10" ht="13.2" thickBot="1">
      <c r="B31" s="9">
        <v>1</v>
      </c>
      <c r="C31" s="3">
        <f t="shared" si="2"/>
        <v>0</v>
      </c>
      <c r="D31" s="9">
        <f t="array" ref="D31">MMULT(MMULT(B31:C31,Bmatrix),TRANSPOSE(B31:C31))</f>
        <v>-0.92291176880494608</v>
      </c>
      <c r="E31" s="26">
        <f t="array" ref="E31">EXP(P/8.314/TK*(2*MMULT(B31:C31,$H$15:$H$16)-D31))</f>
        <v>0.99996571703928827</v>
      </c>
      <c r="F31" s="26">
        <f t="array" ref="F31">EXP(P/8.314/TK*(2*MMULT(B31:C31,$I$15:$I$16)-$D31))</f>
        <v>0.99392253422330468</v>
      </c>
      <c r="G31" s="3">
        <f t="shared" si="0"/>
        <v>0.10129652713607991</v>
      </c>
      <c r="H31" s="3">
        <f t="shared" si="1"/>
        <v>0</v>
      </c>
    </row>
  </sheetData>
  <sheetProtection sheet="1" objects="1" scenarios="1"/>
  <phoneticPr fontId="9" type="noConversion"/>
  <printOptions gridLinesSet="0"/>
  <pageMargins left="0.75" right="0.75" top="1" bottom="1" header="0.5" footer="0.5"/>
  <pageSetup scale="95" orientation="portrait" horizontalDpi="4294967292" verticalDpi="4294967292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Introduction</vt:lpstr>
      <vt:lpstr>Virial Mix</vt:lpstr>
      <vt:lpstr>Plot</vt:lpstr>
      <vt:lpstr>_B1</vt:lpstr>
      <vt:lpstr>Bmatrix</vt:lpstr>
      <vt:lpstr>Bo</vt:lpstr>
      <vt:lpstr>kij</vt:lpstr>
      <vt:lpstr>P</vt:lpstr>
      <vt:lpstr>Pc</vt:lpstr>
      <vt:lpstr>Pr</vt:lpstr>
      <vt:lpstr>Tc</vt:lpstr>
      <vt:lpstr>TK</vt:lpstr>
      <vt:lpstr>Tr</vt:lpstr>
      <vt:lpstr>Vc</vt:lpstr>
      <vt:lpstr>w</vt:lpstr>
      <vt:lpstr>Zc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Lira</dc:creator>
  <cp:lastModifiedBy>Carl</cp:lastModifiedBy>
  <cp:lastPrinted>1997-12-15T05:01:57Z</cp:lastPrinted>
  <dcterms:created xsi:type="dcterms:W3CDTF">2011-02-05T02:08:42Z</dcterms:created>
  <dcterms:modified xsi:type="dcterms:W3CDTF">2011-02-05T02:21:15Z</dcterms:modified>
</cp:coreProperties>
</file>