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xmlns:r="http://schemas.openxmlformats.org/officeDocument/2006/relationships" name="Tables" sheetId="1" state="visible" r:id="rId1"/>
    <sheet xmlns:r="http://schemas.openxmlformats.org/officeDocument/2006/relationships" name="Graphs" sheetId="2" state="visible" r:id="rId2"/>
    <sheet xmlns:r="http://schemas.openxmlformats.org/officeDocument/2006/relationships"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3" borderId="1" pivotButton="0" quotePrefix="0" xfId="0"/>
    <xf numFmtId="0" fontId="0" fillId="3" borderId="0" pivotButton="0" quotePrefix="0" xfId="0"/>
    <xf numFmtId="0" fontId="0" fillId="4" borderId="1" pivotButton="0" quotePrefix="0" xfId="0"/>
    <xf numFmtId="0" fontId="0" fillId="4" borderId="0" pivotButton="0" quotePrefix="0" xfId="0"/>
    <xf numFmtId="0" fontId="0" fillId="0" borderId="0" applyAlignment="1" pivotButton="0" quotePrefix="0" xfId="0">
      <alignment vertical="center"/>
    </xf>
    <xf numFmtId="0" fontId="1" fillId="5" borderId="0" pivotButton="0" quotePrefix="0" xfId="0"/>
    <xf numFmtId="0" fontId="1" fillId="0" borderId="0" pivotButton="0" quotePrefix="0" xfId="0"/>
    <xf numFmtId="0" fontId="0" fillId="2" borderId="1" applyAlignment="1" pivotButton="0" quotePrefix="0" xfId="0">
      <alignment horizontal="center"/>
    </xf>
    <xf numFmtId="0" fontId="0" fillId="0" borderId="2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3" pivotButton="0" quotePrefix="0" xfId="0"/>
  </cellXfs>
  <cellStyles count="1">
    <cellStyle name="Normale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CARBOHYDRATES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3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cat>
            <strRef>
              <f>Tables!$C$4:$C$9</f>
              <strCache>
                <ptCount val="6"/>
                <pt idx="0">
                  <v>Wheat &amp; Rye</v>
                </pt>
                <pt idx="1">
                  <v>Maize (corn)</v>
                </pt>
                <pt idx="2">
                  <v>Rice</v>
                </pt>
                <pt idx="3">
                  <v>Cane sugar</v>
                </pt>
                <pt idx="4">
                  <v>Pasta</v>
                </pt>
                <pt idx="5">
                  <v>Bread</v>
                </pt>
              </strCache>
            </strRef>
          </cat>
          <val>
            <numRef>
              <f>Tables!$D$4:$D$9</f>
              <numCache>
                <formatCode>General</formatCode>
                <ptCount val="6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TEXTILES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3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4"/>
            <bubble3D val="0"/>
            <spPr>
              <a:solidFill xmlns:a="http://schemas.openxmlformats.org/drawingml/2006/main">
                <a:schemeClr val="accent5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5"/>
            <bubble3D val="0"/>
            <spPr>
              <a:solidFill xmlns:a="http://schemas.openxmlformats.org/drawingml/2006/main">
                <a:schemeClr val="accent6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cat>
            <strRef>
              <f>Tables!$D$37:$D$42</f>
              <strCache>
                <ptCount val="6"/>
                <pt idx="0">
                  <v>Cotton shirt</v>
                </pt>
                <pt idx="1">
                  <v>Cotton sweat jacket</v>
                </pt>
                <pt idx="2">
                  <v>Acrylic jacket</v>
                </pt>
                <pt idx="3">
                  <v>Woolen sweater</v>
                </pt>
                <pt idx="4">
                  <v>Polyester shirt</v>
                </pt>
                <pt idx="5">
                  <v>Jeans</v>
                </pt>
              </strCache>
            </strRef>
          </cat>
          <val>
            <numRef>
              <f>Tables!$E$37:$E$42</f>
              <numCache>
                <formatCode>General</formatCode>
                <ptCount val="6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3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cat>
            <strRef>
              <f>Tables!$A$46:$A$49</f>
              <strCache>
                <ptCount val="4"/>
                <pt idx="0">
                  <v>DIET</v>
                </pt>
                <pt idx="1">
                  <v>TRANSPORT</v>
                </pt>
                <pt idx="2">
                  <v>TEXTILES</v>
                </pt>
                <pt idx="3">
                  <v>HOME</v>
                </pt>
              </strCache>
            </strRef>
          </cat>
          <val>
            <numRef>
              <f>Tables!$B$46:$B$49</f>
              <numCache>
                <formatCode>General</formatCode>
                <ptCount val="4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PROTEINS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3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4"/>
            <bubble3D val="0"/>
            <spPr>
              <a:solidFill xmlns:a="http://schemas.openxmlformats.org/drawingml/2006/main">
                <a:schemeClr val="accent5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5"/>
            <bubble3D val="0"/>
            <spPr>
              <a:solidFill xmlns:a="http://schemas.openxmlformats.org/drawingml/2006/main">
                <a:schemeClr val="accent6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6"/>
            <bubble3D val="0"/>
            <spPr>
              <a:solidFill xmlns:a="http://schemas.openxmlformats.org/drawingml/2006/main">
                <a:schemeClr val="accent1">
                  <a:lumMod val="60000"/>
                </a:schemeClr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7"/>
            <bubble3D val="0"/>
            <spPr>
              <a:solidFill xmlns:a="http://schemas.openxmlformats.org/drawingml/2006/main">
                <a:schemeClr val="accent2">
                  <a:lumMod val="60000"/>
                </a:schemeClr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8"/>
            <bubble3D val="0"/>
            <spPr>
              <a:solidFill xmlns:a="http://schemas.openxmlformats.org/drawingml/2006/main">
                <a:schemeClr val="accent3">
                  <a:lumMod val="60000"/>
                </a:schemeClr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9"/>
            <bubble3D val="0"/>
            <spPr>
              <a:solidFill xmlns:a="http://schemas.openxmlformats.org/drawingml/2006/main">
                <a:schemeClr val="accent4">
                  <a:lumMod val="60000"/>
                </a:schemeClr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cat>
            <strRef>
              <f>Tables!$A$4:$A$13</f>
              <strCache>
                <ptCount val="10"/>
                <pt idx="0">
                  <v>Beef (beef herd)</v>
                </pt>
                <pt idx="1">
                  <v>Lumb &amp; Mutton</v>
                </pt>
                <pt idx="2">
                  <v>Chees</v>
                </pt>
                <pt idx="3">
                  <v>Beef (dairy herd)</v>
                </pt>
                <pt idx="4">
                  <v>Poultry meat</v>
                </pt>
                <pt idx="5">
                  <v>Pig meat</v>
                </pt>
                <pt idx="6">
                  <v>Prawns (farmed)</v>
                </pt>
                <pt idx="7">
                  <v>Fish (farmed)</v>
                </pt>
                <pt idx="8">
                  <v>Fish (wild catch)</v>
                </pt>
                <pt idx="9">
                  <v>Eggs</v>
                </pt>
              </strCache>
            </strRef>
          </cat>
          <val>
            <numRef>
              <f>Tables!$B$4:$B$13</f>
              <numCache>
                <formatCode>General</formatCode>
                <ptCount val="10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VEGETABLES &amp; OTHERS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3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4"/>
            <bubble3D val="0"/>
            <spPr>
              <a:solidFill xmlns:a="http://schemas.openxmlformats.org/drawingml/2006/main">
                <a:schemeClr val="accent5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5"/>
            <bubble3D val="0"/>
            <spPr>
              <a:solidFill xmlns:a="http://schemas.openxmlformats.org/drawingml/2006/main">
                <a:schemeClr val="accent6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6"/>
            <bubble3D val="0"/>
            <spPr>
              <a:solidFill xmlns:a="http://schemas.openxmlformats.org/drawingml/2006/main">
                <a:schemeClr val="accent1">
                  <a:lumMod val="60000"/>
                </a:schemeClr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7"/>
            <bubble3D val="0"/>
            <spPr>
              <a:solidFill xmlns:a="http://schemas.openxmlformats.org/drawingml/2006/main">
                <a:schemeClr val="accent2">
                  <a:lumMod val="60000"/>
                </a:schemeClr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8"/>
            <bubble3D val="0"/>
            <spPr>
              <a:solidFill xmlns:a="http://schemas.openxmlformats.org/drawingml/2006/main">
                <a:schemeClr val="accent3">
                  <a:lumMod val="60000"/>
                </a:schemeClr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9"/>
            <bubble3D val="0"/>
            <spPr>
              <a:solidFill xmlns:a="http://schemas.openxmlformats.org/drawingml/2006/main">
                <a:schemeClr val="accent4">
                  <a:lumMod val="60000"/>
                </a:schemeClr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10"/>
            <bubble3D val="0"/>
            <spPr>
              <a:solidFill xmlns:a="http://schemas.openxmlformats.org/drawingml/2006/main">
                <a:schemeClr val="accent5">
                  <a:lumMod val="60000"/>
                </a:schemeClr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11"/>
            <bubble3D val="0"/>
            <spPr>
              <a:solidFill xmlns:a="http://schemas.openxmlformats.org/drawingml/2006/main">
                <a:schemeClr val="accent6">
                  <a:lumMod val="60000"/>
                </a:schemeClr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12"/>
            <bubble3D val="0"/>
            <spPr>
              <a:solidFill xmlns:a="http://schemas.openxmlformats.org/drawingml/2006/main">
                <a:schemeClr val="accent1">
                  <a:lumMod val="80000"/>
                  <a:lumOff val="20000"/>
                </a:schemeClr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13"/>
            <bubble3D val="0"/>
            <spPr>
              <a:solidFill xmlns:a="http://schemas.openxmlformats.org/drawingml/2006/main">
                <a:schemeClr val="accent2">
                  <a:lumMod val="80000"/>
                  <a:lumOff val="20000"/>
                </a:schemeClr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cat>
            <strRef>
              <f>Tables!$E$4:$E$17</f>
              <strCache>
                <ptCount val="14"/>
                <pt idx="0">
                  <v>Apples</v>
                </pt>
                <pt idx="1">
                  <v>Chocolate</v>
                </pt>
                <pt idx="2">
                  <v>Coffe</v>
                </pt>
                <pt idx="3">
                  <v>Tomatoes</v>
                </pt>
                <pt idx="4">
                  <v>Maize (corn)</v>
                </pt>
                <pt idx="5">
                  <v>Peas</v>
                </pt>
                <pt idx="6">
                  <v>Soy milk</v>
                </pt>
                <pt idx="7">
                  <v>Olive oil</v>
                </pt>
                <pt idx="8">
                  <v>Milk</v>
                </pt>
                <pt idx="9">
                  <v>Groundnuts</v>
                </pt>
                <pt idx="10">
                  <v>Bananas</v>
                </pt>
                <pt idx="11">
                  <v>Root vegetables</v>
                </pt>
                <pt idx="12">
                  <v>Citrus fruit</v>
                </pt>
                <pt idx="13">
                  <v>Nuts</v>
                </pt>
              </strCache>
            </strRef>
          </cat>
          <val>
            <numRef>
              <f>Tables!$F$4:$F$17</f>
              <numCache>
                <formatCode>General</formatCode>
                <ptCount val="14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DIET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cat>
            <strRef>
              <f>Tables!$A$19:$A$21</f>
              <strCache>
                <ptCount val="3"/>
                <pt idx="0">
                  <v>VEGETABLES &amp; OTHERS</v>
                </pt>
                <pt idx="1">
                  <v>CARBOHYDARATES</v>
                </pt>
                <pt idx="2">
                  <v>PROTEINS</v>
                </pt>
              </strCache>
            </strRef>
          </cat>
          <val>
            <numRef>
              <f>Tables!$B$19:$B$21</f>
              <numCache>
                <formatCode>General</formatCode>
                <ptCount val="3"/>
                <pt idx="0">
                  <v>#N/A</v>
                </pt>
                <pt idx="1">
                  <v>#N/A</v>
                </pt>
                <pt idx="2">
                  <v>#N/A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TRANSPORT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cat>
            <strRef>
              <f>Tables!$A$31:$A$33</f>
              <strCache>
                <ptCount val="3"/>
                <pt idx="0">
                  <v>AIR</v>
                </pt>
                <pt idx="1">
                  <v>MIT</v>
                </pt>
                <pt idx="2">
                  <v>PUBLIC TRANSPORT</v>
                </pt>
              </strCache>
            </strRef>
          </cat>
          <val>
            <numRef>
              <f>Tables!$B$31:$B$33</f>
              <numCache>
                <formatCode>General</formatCode>
                <ptCount val="3"/>
                <pt idx="0">
                  <v>#N/A</v>
                </pt>
                <pt idx="1">
                  <v>#N/A</v>
                </pt>
                <pt idx="2">
                  <v>#N/A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PUBLIC</a:t>
            </a:r>
            <a:r>
              <a:rPr lang="it-IT" baseline="0"/>
              <a:t xml:space="preserve"> TRANSPORT</a:t>
            </a:r>
            <a:endParaRPr lang="it-IT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3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cat>
            <strRef>
              <f>Tables!$A$26:$A$29</f>
              <strCache>
                <ptCount val="4"/>
                <pt idx="0">
                  <v>Bus</v>
                </pt>
                <pt idx="1">
                  <v>National rail</v>
                </pt>
                <pt idx="2">
                  <v>Ferry (foot passenger)</v>
                </pt>
                <pt idx="3">
                  <v>Eurostar (international rail)</v>
                </pt>
              </strCache>
            </strRef>
          </cat>
          <val>
            <numRef>
              <f>Tables!$B$26:$B$29</f>
              <numCache>
                <formatCode>General</formatCode>
                <ptCount val="4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3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cat>
            <strRef>
              <f>Tables!$C$26:$C$29</f>
              <strCache>
                <ptCount val="4"/>
                <pt idx="0">
                  <v>Medium car petrol</v>
                </pt>
                <pt idx="1">
                  <v>Medium car diesel</v>
                </pt>
                <pt idx="2">
                  <v>Motorcycle</v>
                </pt>
                <pt idx="3">
                  <v>Medium electric vehicle</v>
                </pt>
              </strCache>
            </strRef>
          </cat>
          <val>
            <numRef>
              <f>Tables!$D$26:$D$29</f>
              <numCache>
                <formatCode>General</formatCode>
                <ptCount val="4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AIR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cat>
            <strRef>
              <f>Tables!$E$26:$E$28</f>
              <strCache>
                <ptCount val="3"/>
                <pt idx="0">
                  <v>Domestic flight</v>
                </pt>
                <pt idx="1">
                  <v>Short-haul flight</v>
                </pt>
                <pt idx="2">
                  <v>Long-haul flight</v>
                </pt>
              </strCache>
            </strRef>
          </cat>
          <val>
            <numRef>
              <f>Tables!$F$26:$F$28</f>
              <numCache>
                <formatCode>General</formatCode>
                <ptCount val="3"/>
                <pt idx="0">
                  <v>#N/A</v>
                </pt>
                <pt idx="1">
                  <v>#N/A</v>
                </pt>
                <pt idx="2">
                  <v>#N/A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HOME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3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4"/>
            <bubble3D val="0"/>
            <spPr>
              <a:solidFill xmlns:a="http://schemas.openxmlformats.org/drawingml/2006/main">
                <a:schemeClr val="accent5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5"/>
            <bubble3D val="0"/>
            <spPr>
              <a:solidFill xmlns:a="http://schemas.openxmlformats.org/drawingml/2006/main">
                <a:schemeClr val="accent6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6"/>
            <bubble3D val="0"/>
            <spPr>
              <a:solidFill xmlns:a="http://schemas.openxmlformats.org/drawingml/2006/main">
                <a:schemeClr val="accent1">
                  <a:lumMod val="60000"/>
                </a:schemeClr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dPt>
            <idx val="7"/>
            <bubble3D val="0"/>
            <spPr>
              <a:solidFill xmlns:a="http://schemas.openxmlformats.org/drawingml/2006/main">
                <a:schemeClr val="accent2">
                  <a:lumMod val="60000"/>
                </a:schemeClr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/>
            </spPr>
          </dPt>
          <cat>
            <strRef>
              <f>Tables!$A$37:$A$45</f>
              <strCache>
                <ptCount val="9"/>
                <pt idx="0">
                  <v>Refrigerator</v>
                </pt>
                <pt idx="1">
                  <v>Food cooking</v>
                </pt>
                <pt idx="2">
                  <v>Oven</v>
                </pt>
                <pt idx="3">
                  <v>Washing machine</v>
                </pt>
                <pt idx="4">
                  <v>Shower</v>
                </pt>
                <pt idx="5">
                  <v>Laptop</v>
                </pt>
                <pt idx="6">
                  <v>Smartphone</v>
                </pt>
                <pt idx="7">
                  <v>Heating</v>
                </pt>
                <pt idx="8">
                  <v>Cooling</v>
                </pt>
              </strCache>
            </strRef>
          </cat>
          <val>
            <numRef>
              <f>Tables!$B$37:$B$45</f>
              <numCache>
                <formatCode>General</formatCode>
                <ptCount val="9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/Relationships>
</file>

<file path=xl/drawings/drawing1.xml><?xml version="1.0" encoding="utf-8"?>
<wsDr xmlns="http://schemas.openxmlformats.org/drawingml/2006/spreadsheetDrawing">
  <twoCellAnchor>
    <from>
      <col>8</col>
      <colOff>144780</colOff>
      <row>21</row>
      <rowOff>72390</rowOff>
    </from>
    <to>
      <col>15</col>
      <colOff>449580</colOff>
      <row>36</row>
      <rowOff>72390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243840</colOff>
      <row>21</row>
      <rowOff>87630</rowOff>
    </from>
    <to>
      <col>7</col>
      <colOff>548640</colOff>
      <row>36</row>
      <rowOff>87630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16</col>
      <colOff>91440</colOff>
      <row>21</row>
      <rowOff>57150</rowOff>
    </from>
    <to>
      <col>23</col>
      <colOff>396240</colOff>
      <row>36</row>
      <rowOff>57150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8</col>
      <colOff>434340</colOff>
      <row>5</row>
      <rowOff>125730</rowOff>
    </from>
    <to>
      <col>16</col>
      <colOff>129540</colOff>
      <row>20</row>
      <rowOff>125730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8</col>
      <colOff>266700</colOff>
      <row>37</row>
      <rowOff>57150</rowOff>
    </from>
    <to>
      <col>15</col>
      <colOff>571500</colOff>
      <row>52</row>
      <rowOff>57150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</col>
      <colOff>152400</colOff>
      <row>53</row>
      <rowOff>26670</rowOff>
    </from>
    <to>
      <col>8</col>
      <colOff>457200</colOff>
      <row>68</row>
      <rowOff>26670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9</col>
      <colOff>60960</colOff>
      <row>53</row>
      <rowOff>34290</rowOff>
    </from>
    <to>
      <col>16</col>
      <colOff>365760</colOff>
      <row>68</row>
      <rowOff>34290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17</col>
      <colOff>38100</colOff>
      <row>53</row>
      <rowOff>26670</rowOff>
    </from>
    <to>
      <col>24</col>
      <colOff>342900</colOff>
      <row>68</row>
      <rowOff>26670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</col>
      <colOff>335280</colOff>
      <row>71</row>
      <rowOff>140970</rowOff>
    </from>
    <to>
      <col>12</col>
      <colOff>30480</colOff>
      <row>86</row>
      <rowOff>140970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13</col>
      <colOff>205740</colOff>
      <row>71</row>
      <rowOff>72390</rowOff>
    </from>
    <to>
      <col>20</col>
      <colOff>510540</colOff>
      <row>86</row>
      <rowOff>72390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  <twoCellAnchor>
    <from>
      <col>8</col>
      <colOff>556260</colOff>
      <row>88</row>
      <rowOff>133350</rowOff>
    </from>
    <to>
      <col>16</col>
      <colOff>251460</colOff>
      <row>103</row>
      <rowOff>133350</rowOff>
    </to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1"/>
  <sheetViews>
    <sheetView workbookViewId="0">
      <selection activeCell="B50" sqref="B50"/>
    </sheetView>
  </sheetViews>
  <sheetFormatPr baseColWidth="8" defaultRowHeight="14.4"/>
  <cols>
    <col width="31.88671875" bestFit="1" customWidth="1" min="1" max="1"/>
    <col width="15.77734375" customWidth="1" min="2" max="2"/>
    <col width="28.109375" bestFit="1" customWidth="1" min="3" max="3"/>
    <col width="25.77734375" customWidth="1" min="4" max="4"/>
    <col width="31.88671875" bestFit="1" customWidth="1" min="5" max="5"/>
    <col width="15.77734375" customWidth="1" min="6" max="6"/>
    <col width="13.109375" customWidth="1" min="7" max="7"/>
    <col width="30.21875" bestFit="1" customWidth="1" min="8" max="8"/>
  </cols>
  <sheetData>
    <row r="1">
      <c r="A1" s="10" t="inlineStr">
        <is>
          <t>DIET</t>
        </is>
      </c>
      <c r="B1" s="11" t="n"/>
      <c r="C1" s="11" t="n"/>
      <c r="D1" s="11" t="n"/>
      <c r="E1" s="11" t="n"/>
      <c r="F1" s="9" t="n"/>
    </row>
    <row r="2">
      <c r="A2" s="8" t="inlineStr">
        <is>
          <t>PROTEINS</t>
        </is>
      </c>
      <c r="B2" s="9" t="n"/>
      <c r="C2" s="8" t="inlineStr">
        <is>
          <t>CARBOHYDRATES</t>
        </is>
      </c>
      <c r="D2" s="9" t="n"/>
      <c r="E2" s="8" t="inlineStr">
        <is>
          <t>VEGETABLES &amp; OTHERS</t>
        </is>
      </c>
      <c r="F2" s="9" t="n"/>
    </row>
    <row r="3">
      <c r="A3" s="1" t="inlineStr">
        <is>
          <t>FOOD</t>
        </is>
      </c>
      <c r="B3" s="3" t="inlineStr">
        <is>
          <t>VALUE</t>
        </is>
      </c>
      <c r="C3" s="1" t="inlineStr">
        <is>
          <t>FOOD</t>
        </is>
      </c>
      <c r="D3" s="3" t="inlineStr">
        <is>
          <t>VALUE</t>
        </is>
      </c>
      <c r="E3" s="1" t="inlineStr">
        <is>
          <t>FOOD</t>
        </is>
      </c>
      <c r="F3" s="3" t="inlineStr">
        <is>
          <t>VALUE</t>
        </is>
      </c>
      <c r="H3" t="inlineStr">
        <is>
          <t>Results are expressed in kgCO2/day</t>
        </is>
      </c>
    </row>
    <row r="4">
      <c r="A4" s="2" t="inlineStr">
        <is>
          <t>Beef (beef herd)</t>
        </is>
      </c>
      <c r="B4" s="4">
        <f>_xlfn.XLOOKUP("beef_herd",Sheet3!A:A,Sheet3!B:B)</f>
        <v/>
      </c>
      <c r="C4" s="2" t="inlineStr">
        <is>
          <t>Wheat &amp; Rye</t>
        </is>
      </c>
      <c r="D4" s="4">
        <f>_xlfn.XLOOKUP("wheat_rye",Sheet3!A:A,Sheet3!B:B)</f>
        <v/>
      </c>
      <c r="E4" s="2" t="inlineStr">
        <is>
          <t>Apples</t>
        </is>
      </c>
      <c r="F4" s="4">
        <f>_xlfn.XLOOKUP("apples",Sheet3!A:A,Sheet3!B:B)</f>
        <v/>
      </c>
    </row>
    <row r="5">
      <c r="A5" s="2" t="inlineStr">
        <is>
          <t>Lumb &amp; Mutton</t>
        </is>
      </c>
      <c r="B5" s="4">
        <f>_xlfn.XLOOKUP("lumb_mutton",Sheet3!A:A,Sheet3!B:B)</f>
        <v/>
      </c>
      <c r="C5" s="2" t="inlineStr">
        <is>
          <t>Maize (corn)</t>
        </is>
      </c>
      <c r="D5" s="4">
        <f>_xlfn.XLOOKUP("maize",Sheet3!A:A,Sheet3!B:B)</f>
        <v/>
      </c>
      <c r="E5" s="2" t="inlineStr">
        <is>
          <t>Chocolate</t>
        </is>
      </c>
      <c r="F5" s="4">
        <f>_xlfn.XLOOKUP("chocolate",Sheet3!A:A,Sheet3!B:B)</f>
        <v/>
      </c>
    </row>
    <row r="6">
      <c r="A6" s="2" t="inlineStr">
        <is>
          <t>Chees</t>
        </is>
      </c>
      <c r="B6" s="4">
        <f>_xlfn.XLOOKUP("cheese",Sheet3!A:A,Sheet3!B:B)</f>
        <v/>
      </c>
      <c r="C6" s="2" t="inlineStr">
        <is>
          <t>Rice</t>
        </is>
      </c>
      <c r="D6" s="4">
        <f>_xlfn.XLOOKUP("rice",Sheet3!A:A,Sheet3!B:B)</f>
        <v/>
      </c>
      <c r="E6" s="2" t="inlineStr">
        <is>
          <t>Coffe</t>
        </is>
      </c>
      <c r="F6" s="4">
        <f>_xlfn.XLOOKUP("coffee",Sheet3!A:A,Sheet3!B:B)</f>
        <v/>
      </c>
    </row>
    <row r="7">
      <c r="A7" s="2" t="inlineStr">
        <is>
          <t>Beef (dairy herd)</t>
        </is>
      </c>
      <c r="B7" s="4">
        <f>_xlfn.XLOOKUP("beef_dairy",Sheet3!A:A,Sheet3!B:B)</f>
        <v/>
      </c>
      <c r="C7" s="2" t="inlineStr">
        <is>
          <t>Cane sugar</t>
        </is>
      </c>
      <c r="D7" s="4">
        <f>_xlfn.XLOOKUP("cane_sugar",Sheet3!A:A,Sheet3!B:B)</f>
        <v/>
      </c>
      <c r="E7" s="2" t="inlineStr">
        <is>
          <t>Tomatoes</t>
        </is>
      </c>
      <c r="F7" s="4">
        <f>_xlfn.XLOOKUP("tomatoes",Sheet3!A:A,Sheet3!B:B)</f>
        <v/>
      </c>
    </row>
    <row r="8">
      <c r="A8" s="2" t="inlineStr">
        <is>
          <t>Poultry meat</t>
        </is>
      </c>
      <c r="B8" s="4">
        <f>_xlfn.XLOOKUP("poultry_meat",Sheet3!A:A,Sheet3!B:B)</f>
        <v/>
      </c>
      <c r="C8" s="2" t="inlineStr">
        <is>
          <t>Pasta</t>
        </is>
      </c>
      <c r="D8" s="4">
        <f>_xlfn.XLOOKUP("pasta",Sheet3!A:A,Sheet3!B:B)</f>
        <v/>
      </c>
      <c r="E8" s="2" t="inlineStr">
        <is>
          <t>Maize (corn)</t>
        </is>
      </c>
      <c r="F8" s="4">
        <f>_xlfn.XLOOKUP("maize",Sheet3!A:A,Sheet3!B:B)</f>
        <v/>
      </c>
    </row>
    <row r="9">
      <c r="A9" s="2" t="inlineStr">
        <is>
          <t>Pig meat</t>
        </is>
      </c>
      <c r="B9" s="4">
        <f>_xlfn.XLOOKUP("pig_meat",Sheet3!A:A,Sheet3!B:B)</f>
        <v/>
      </c>
      <c r="C9" s="2" t="inlineStr">
        <is>
          <t>Bread</t>
        </is>
      </c>
      <c r="D9" s="4">
        <f>_xlfn.XLOOKUP("bread",Sheet3!A:A,Sheet3!B:B)</f>
        <v/>
      </c>
      <c r="E9" s="2" t="inlineStr">
        <is>
          <t>Peas</t>
        </is>
      </c>
      <c r="F9" s="4">
        <f>_xlfn.XLOOKUP("peas",Sheet3!A:A,Sheet3!B:B)</f>
        <v/>
      </c>
    </row>
    <row r="10">
      <c r="A10" s="2" t="inlineStr">
        <is>
          <t>Prawns (farmed)</t>
        </is>
      </c>
      <c r="B10" s="4">
        <f>_xlfn.XLOOKUP("prawns_farmed",Sheet3!A:A,Sheet3!B:B)</f>
        <v/>
      </c>
      <c r="C10" s="2" t="n"/>
      <c r="D10" s="4" t="n"/>
      <c r="E10" s="2" t="inlineStr">
        <is>
          <t>Soy milk</t>
        </is>
      </c>
      <c r="F10" s="4">
        <f>_xlfn.XLOOKUP("soy_milk",Sheet3!A:A,Sheet3!B:B)</f>
        <v/>
      </c>
    </row>
    <row r="11">
      <c r="A11" s="2" t="inlineStr">
        <is>
          <t>Fish (farmed)</t>
        </is>
      </c>
      <c r="B11" s="4">
        <f>_xlfn.XLOOKUP("fish_farmed",Sheet3!A:A,Sheet3!B:B)</f>
        <v/>
      </c>
      <c r="C11" s="2" t="n"/>
      <c r="D11" s="4" t="n"/>
      <c r="E11" s="2" t="inlineStr">
        <is>
          <t>Olive oil</t>
        </is>
      </c>
      <c r="F11" s="4">
        <f>_xlfn.XLOOKUP("olive_oil",Sheet3!A:A,Sheet3!B:B)</f>
        <v/>
      </c>
    </row>
    <row r="12">
      <c r="A12" s="2" t="inlineStr">
        <is>
          <t>Fish (wild catch)</t>
        </is>
      </c>
      <c r="B12" s="4">
        <f>_xlfn.XLOOKUP("fish_wildcatch",Sheet3!A:A,Sheet3!B:B)</f>
        <v/>
      </c>
      <c r="C12" s="2" t="n"/>
      <c r="D12" s="4" t="n"/>
      <c r="E12" s="2" t="inlineStr">
        <is>
          <t>Milk</t>
        </is>
      </c>
      <c r="F12" s="4">
        <f>_xlfn.XLOOKUP("milk",Sheet3!A:A,Sheet3!B:B)</f>
        <v/>
      </c>
    </row>
    <row r="13">
      <c r="A13" s="2" t="inlineStr">
        <is>
          <t>Eggs</t>
        </is>
      </c>
      <c r="B13" s="4">
        <f>_xlfn.XLOOKUP("eggs",Sheet3!A:A,Sheet3!B:B)</f>
        <v/>
      </c>
      <c r="C13" s="2" t="n"/>
      <c r="D13" s="4" t="n"/>
      <c r="E13" s="2" t="inlineStr">
        <is>
          <t>Groundnuts</t>
        </is>
      </c>
      <c r="F13" s="4">
        <f>_xlfn.XLOOKUP("groundnuts",Sheet3!A:A,Sheet3!B:B)</f>
        <v/>
      </c>
    </row>
    <row r="14">
      <c r="A14" s="2" t="n"/>
      <c r="B14" s="4" t="n"/>
      <c r="C14" s="2" t="n"/>
      <c r="D14" s="4" t="n"/>
      <c r="E14" s="2" t="inlineStr">
        <is>
          <t>Bananas</t>
        </is>
      </c>
      <c r="F14" s="4">
        <f>_xlfn.XLOOKUP("bananas",Sheet3!A:A,Sheet3!B:B)</f>
        <v/>
      </c>
    </row>
    <row r="15">
      <c r="A15" s="2" t="n"/>
      <c r="B15" s="4" t="n"/>
      <c r="C15" s="2" t="n"/>
      <c r="D15" s="4" t="n"/>
      <c r="E15" s="2" t="inlineStr">
        <is>
          <t>Root vegetables</t>
        </is>
      </c>
      <c r="F15" s="4">
        <f>_xlfn.XLOOKUP("root_vegetables",Sheet3!A:A,Sheet3!B:B)</f>
        <v/>
      </c>
    </row>
    <row r="16">
      <c r="A16" s="2" t="n"/>
      <c r="B16" s="4" t="n"/>
      <c r="C16" s="2" t="n"/>
      <c r="D16" s="4" t="n"/>
      <c r="E16" s="2" t="inlineStr">
        <is>
          <t>Citrus fruit</t>
        </is>
      </c>
      <c r="F16" s="4">
        <f>_xlfn.XLOOKUP("citrus_fruit",Sheet3!A:A,Sheet3!B:B)</f>
        <v/>
      </c>
    </row>
    <row r="17">
      <c r="A17" s="2" t="n"/>
      <c r="B17" s="4" t="n"/>
      <c r="C17" s="2" t="n"/>
      <c r="D17" s="4" t="n"/>
      <c r="E17" s="2" t="inlineStr">
        <is>
          <t>Nuts</t>
        </is>
      </c>
      <c r="F17" s="4">
        <f>_xlfn.XLOOKUP("nuts",Sheet3!A:A,Sheet3!B:B)</f>
        <v/>
      </c>
    </row>
    <row r="19">
      <c r="A19" t="inlineStr">
        <is>
          <t>VEGETABLES &amp; OTHERS</t>
        </is>
      </c>
      <c r="B19">
        <f>SUM(F4:F17)</f>
        <v/>
      </c>
      <c r="C19" t="inlineStr">
        <is>
          <t>kgCO2/day</t>
        </is>
      </c>
      <c r="D19">
        <f>B19*0.365</f>
        <v/>
      </c>
      <c r="E19" t="inlineStr">
        <is>
          <t>tCO2/year</t>
        </is>
      </c>
    </row>
    <row r="20">
      <c r="A20" t="inlineStr">
        <is>
          <t>CARBOHYDARATES</t>
        </is>
      </c>
      <c r="B20">
        <f>SUM(D4:D9)</f>
        <v/>
      </c>
      <c r="C20" t="inlineStr">
        <is>
          <t>kgCO2/day</t>
        </is>
      </c>
      <c r="D20">
        <f>B20*0.365</f>
        <v/>
      </c>
      <c r="E20" t="inlineStr">
        <is>
          <t>tCO2/year</t>
        </is>
      </c>
    </row>
    <row r="21">
      <c r="A21" t="inlineStr">
        <is>
          <t>PROTEINS</t>
        </is>
      </c>
      <c r="B21">
        <f>SUM(B4:B13)</f>
        <v/>
      </c>
      <c r="C21" t="inlineStr">
        <is>
          <t>kgCO2/day</t>
        </is>
      </c>
      <c r="D21">
        <f>B21*0.365</f>
        <v/>
      </c>
      <c r="E21" t="inlineStr">
        <is>
          <t>tCO2/year</t>
        </is>
      </c>
    </row>
    <row r="23">
      <c r="A23" s="10" t="inlineStr">
        <is>
          <t>TRANSPORT</t>
        </is>
      </c>
      <c r="B23" s="11" t="n"/>
      <c r="C23" s="11" t="n"/>
      <c r="D23" s="11" t="n"/>
      <c r="E23" s="11" t="n"/>
      <c r="F23" s="9" t="n"/>
    </row>
    <row r="24">
      <c r="A24" s="8" t="inlineStr">
        <is>
          <t>PUBLIC TRANSPORT</t>
        </is>
      </c>
      <c r="B24" s="9" t="n"/>
      <c r="C24" s="8" t="inlineStr">
        <is>
          <t>MIT</t>
        </is>
      </c>
      <c r="D24" s="9" t="n"/>
      <c r="E24" s="8" t="inlineStr">
        <is>
          <t>AIR</t>
        </is>
      </c>
      <c r="F24" s="9" t="n"/>
    </row>
    <row r="25">
      <c r="A25" s="1" t="inlineStr">
        <is>
          <t>TRANSPORT</t>
        </is>
      </c>
      <c r="B25" s="3" t="inlineStr">
        <is>
          <t>VALUE</t>
        </is>
      </c>
      <c r="C25" s="1" t="inlineStr">
        <is>
          <t>TRANSPORT</t>
        </is>
      </c>
      <c r="D25" s="3" t="inlineStr">
        <is>
          <t>VALUE</t>
        </is>
      </c>
      <c r="E25" s="1" t="inlineStr">
        <is>
          <t>TRANSPORT</t>
        </is>
      </c>
      <c r="F25" s="3" t="inlineStr">
        <is>
          <t>VALUE</t>
        </is>
      </c>
    </row>
    <row r="26">
      <c r="A26" s="2" t="inlineStr">
        <is>
          <t>Bus</t>
        </is>
      </c>
      <c r="B26" s="4">
        <f>_xlfn.XLOOKUP("bus",Sheet3!A:A,Sheet3!B:B)</f>
        <v/>
      </c>
      <c r="C26" s="2" t="inlineStr">
        <is>
          <t>Medium car petrol</t>
        </is>
      </c>
      <c r="D26" s="4">
        <f>_xlfn.XLOOKUP("mediumcar_petrol",Sheet3!A:A,Sheet3!B:B)</f>
        <v/>
      </c>
      <c r="E26" s="2" t="inlineStr">
        <is>
          <t>Domestic flight</t>
        </is>
      </c>
      <c r="F26" s="4">
        <f>_xlfn.XLOOKUP("domestic_flight",Sheet3!A:A,Sheet3!B:B)</f>
        <v/>
      </c>
    </row>
    <row r="27">
      <c r="A27" s="2" t="inlineStr">
        <is>
          <t>National rail</t>
        </is>
      </c>
      <c r="B27" s="4">
        <f>_xlfn.XLOOKUP("national_rail",Sheet3!A:A,Sheet3!B:B)</f>
        <v/>
      </c>
      <c r="C27" s="2" t="inlineStr">
        <is>
          <t>Medium car diesel</t>
        </is>
      </c>
      <c r="D27" s="4">
        <f>_xlfn.XLOOKUP("mediumcar_diesel",Sheet3!A:A,Sheet3!B:B)</f>
        <v/>
      </c>
      <c r="E27" s="2" t="inlineStr">
        <is>
          <t>Short-haul flight</t>
        </is>
      </c>
      <c r="F27" s="4">
        <f>_xlfn.XLOOKUP("short_flight",Sheet3!A:A,Sheet3!B:B)</f>
        <v/>
      </c>
    </row>
    <row r="28">
      <c r="A28" s="2" t="inlineStr">
        <is>
          <t>Ferry (foot passenger)</t>
        </is>
      </c>
      <c r="B28" s="4">
        <f>_xlfn.XLOOKUP("ferry",Sheet3!A:A,Sheet3!B:B)</f>
        <v/>
      </c>
      <c r="C28" s="2" t="inlineStr">
        <is>
          <t>Motorcycle</t>
        </is>
      </c>
      <c r="D28" s="4">
        <f>_xlfn.XLOOKUP("motorcycle",Sheet3!A:A,Sheet3!B:B)</f>
        <v/>
      </c>
      <c r="E28" s="2" t="inlineStr">
        <is>
          <t>Long-haul flight</t>
        </is>
      </c>
      <c r="F28" s="4">
        <f>_xlfn.XLOOKUP("long_flight",Sheet3!A:A,Sheet3!B:B)</f>
        <v/>
      </c>
    </row>
    <row r="29">
      <c r="A29" s="2" t="inlineStr">
        <is>
          <t>Eurostar (international rail)</t>
        </is>
      </c>
      <c r="B29" s="4">
        <f>_xlfn.XLOOKUP("eurostar",Sheet3!A:A,Sheet3!B:B)</f>
        <v/>
      </c>
      <c r="C29" s="2" t="inlineStr">
        <is>
          <t>Medium electric vehicle</t>
        </is>
      </c>
      <c r="D29" s="4">
        <f>_xlfn.XLOOKUP("electric_vehicle",Sheet3!A:A,Sheet3!B:B)</f>
        <v/>
      </c>
      <c r="E29" s="2" t="n"/>
      <c r="F29" s="4" t="n"/>
    </row>
    <row r="31">
      <c r="A31" t="inlineStr">
        <is>
          <t>AIR</t>
        </is>
      </c>
      <c r="B31">
        <f>SUM(F26:F28)</f>
        <v/>
      </c>
      <c r="C31" t="inlineStr">
        <is>
          <t>kgCO2/day</t>
        </is>
      </c>
      <c r="D31">
        <f>B31*0.365</f>
        <v/>
      </c>
      <c r="E31" t="inlineStr">
        <is>
          <t>tCO2/year</t>
        </is>
      </c>
    </row>
    <row r="32">
      <c r="A32" t="inlineStr">
        <is>
          <t>MIT</t>
        </is>
      </c>
      <c r="B32">
        <f>SUM(D26:D29)</f>
        <v/>
      </c>
      <c r="C32" t="inlineStr">
        <is>
          <t>kgCO2/day</t>
        </is>
      </c>
      <c r="D32">
        <f>B32*0.365</f>
        <v/>
      </c>
      <c r="E32" t="inlineStr">
        <is>
          <t>tCO2/year</t>
        </is>
      </c>
    </row>
    <row r="33">
      <c r="A33" t="inlineStr">
        <is>
          <t>PUBLIC TRANSPORT</t>
        </is>
      </c>
      <c r="B33">
        <f>SUM(B26:B29)</f>
        <v/>
      </c>
      <c r="C33" t="inlineStr">
        <is>
          <t>kgCO2/day</t>
        </is>
      </c>
      <c r="D33">
        <f>B33*0.365</f>
        <v/>
      </c>
      <c r="E33" t="inlineStr">
        <is>
          <t>tCO2/year</t>
        </is>
      </c>
    </row>
    <row r="35">
      <c r="A35" s="10" t="inlineStr">
        <is>
          <t>HOME</t>
        </is>
      </c>
      <c r="B35" s="9" t="n"/>
      <c r="C35" s="5" t="n"/>
      <c r="D35" s="10" t="inlineStr">
        <is>
          <t>TEXTILES</t>
        </is>
      </c>
      <c r="E35" s="9" t="n"/>
      <c r="F35" s="5" t="n"/>
    </row>
    <row r="36">
      <c r="A36" s="1" t="inlineStr">
        <is>
          <t>APPLIANCE</t>
        </is>
      </c>
      <c r="B36" s="3" t="inlineStr">
        <is>
          <t>VALUE</t>
        </is>
      </c>
      <c r="D36" s="1" t="inlineStr">
        <is>
          <t>CLOTH</t>
        </is>
      </c>
      <c r="E36" s="3" t="inlineStr">
        <is>
          <t>VALUE</t>
        </is>
      </c>
    </row>
    <row r="37">
      <c r="A37" s="2" t="inlineStr">
        <is>
          <t>Refrigerator</t>
        </is>
      </c>
      <c r="B37" s="4">
        <f>_xlfn.XLOOKUP("refrigerator",Sheet3!A:A,Sheet3!B:B)</f>
        <v/>
      </c>
      <c r="D37" s="2" t="inlineStr">
        <is>
          <t>Cotton shirt</t>
        </is>
      </c>
      <c r="E37" s="4">
        <f>_xlfn.XLOOKUP("cotton_shirt",Sheet3!A:A,Sheet3!B:B)</f>
        <v/>
      </c>
    </row>
    <row r="38">
      <c r="A38" s="2" t="inlineStr">
        <is>
          <t>Food cooking</t>
        </is>
      </c>
      <c r="B38" s="4">
        <f>_xlfn.XLOOKUP("food_cooking",Sheet3!A:A,Sheet3!B:B)</f>
        <v/>
      </c>
      <c r="D38" s="2" t="inlineStr">
        <is>
          <t>Cotton sweat jacket</t>
        </is>
      </c>
      <c r="E38" s="4">
        <f>_xlfn.XLOOKUP("cotton_sweatjacket",Sheet3!A:A,Sheet3!B:B)</f>
        <v/>
      </c>
    </row>
    <row r="39">
      <c r="A39" s="2" t="inlineStr">
        <is>
          <t>Oven</t>
        </is>
      </c>
      <c r="B39" s="4">
        <f>_xlfn.XLOOKUP("oven",Sheet3!A:A,Sheet3!B:B)</f>
        <v/>
      </c>
      <c r="D39" s="2" t="inlineStr">
        <is>
          <t>Acrylic jacket</t>
        </is>
      </c>
      <c r="E39" s="4">
        <f>_xlfn.XLOOKUP("acrylic_jacket",Sheet3!A:A,Sheet3!B:B)</f>
        <v/>
      </c>
    </row>
    <row r="40">
      <c r="A40" s="2" t="inlineStr">
        <is>
          <t>Washing machine</t>
        </is>
      </c>
      <c r="B40" s="4">
        <f>_xlfn.XLOOKUP("washing_machine",Sheet3!A:A,Sheet3!B:B)</f>
        <v/>
      </c>
      <c r="D40" s="2" t="inlineStr">
        <is>
          <t>Woolen sweater</t>
        </is>
      </c>
      <c r="E40" s="4">
        <f>_xlfn.XLOOKUP("woolen_sweater",Sheet3!A:A,Sheet3!B:B)</f>
        <v/>
      </c>
    </row>
    <row r="41">
      <c r="A41" s="2" t="inlineStr">
        <is>
          <t>Shower</t>
        </is>
      </c>
      <c r="B41" s="4">
        <f>_xlfn.XLOOKUP("shower",Sheet3!A:A,Sheet3!B:B)</f>
        <v/>
      </c>
      <c r="D41" s="2" t="inlineStr">
        <is>
          <t>Polyester shirt</t>
        </is>
      </c>
      <c r="E41" s="4">
        <f>_xlfn.XLOOKUP("polyester_shirt",Sheet3!A:A,Sheet3!B:B)</f>
        <v/>
      </c>
    </row>
    <row r="42">
      <c r="A42" s="2" t="inlineStr">
        <is>
          <t>Laptop</t>
        </is>
      </c>
      <c r="B42" s="4">
        <f>_xlfn.XLOOKUP("laptop",Sheet3!A:A,Sheet3!B:B)</f>
        <v/>
      </c>
      <c r="D42" s="2" t="inlineStr">
        <is>
          <t>Jeans</t>
        </is>
      </c>
      <c r="E42" s="4">
        <f>_xlfn.XLOOKUP("jeans",Sheet3!A:A,Sheet3!B:B)</f>
        <v/>
      </c>
    </row>
    <row r="43">
      <c r="A43" s="2" t="inlineStr">
        <is>
          <t>Smartphone</t>
        </is>
      </c>
      <c r="B43" s="4">
        <f>_xlfn.XLOOKUP("smartphone",Sheet3!A:A,Sheet3!B:B)</f>
        <v/>
      </c>
    </row>
    <row r="44">
      <c r="A44" s="2" t="inlineStr">
        <is>
          <t>Heating</t>
        </is>
      </c>
      <c r="B44" s="4">
        <f>_xlfn.XLOOKUP("heating",Sheet3!A:A,Sheet3!B:B)</f>
        <v/>
      </c>
    </row>
    <row r="45">
      <c r="A45" s="2" t="inlineStr">
        <is>
          <t>Cooling</t>
        </is>
      </c>
      <c r="B45" s="4">
        <f>_xlfn.XLOOKUP("cooling",Sheet3!A:A,Sheet3!B:B)</f>
        <v/>
      </c>
    </row>
    <row r="46">
      <c r="A46" s="7" t="inlineStr">
        <is>
          <t>DIET</t>
        </is>
      </c>
      <c r="B46">
        <f>SUM(B4:B13,D4:D9,F4:F17)</f>
        <v/>
      </c>
      <c r="C46" t="inlineStr">
        <is>
          <t>kgCO2/day</t>
        </is>
      </c>
      <c r="D46">
        <f>B46*0.365</f>
        <v/>
      </c>
      <c r="E46" t="inlineStr">
        <is>
          <t>tCO2/year</t>
        </is>
      </c>
    </row>
    <row r="47">
      <c r="A47" s="7" t="inlineStr">
        <is>
          <t>TRANSPORT</t>
        </is>
      </c>
      <c r="B47">
        <f>SUM(B26:B29,D26:D29,F26:F28)</f>
        <v/>
      </c>
      <c r="C47" t="inlineStr">
        <is>
          <t>kgCO2/day</t>
        </is>
      </c>
      <c r="D47">
        <f>B47*0.365</f>
        <v/>
      </c>
      <c r="E47" t="inlineStr">
        <is>
          <t>tCO2/year</t>
        </is>
      </c>
    </row>
    <row r="48">
      <c r="A48" s="7" t="inlineStr">
        <is>
          <t>TEXTILES</t>
        </is>
      </c>
      <c r="B48">
        <f>SUM(E37:E42)</f>
        <v/>
      </c>
      <c r="C48" t="inlineStr">
        <is>
          <t>kgCO2/day</t>
        </is>
      </c>
      <c r="D48">
        <f>B48*0.365</f>
        <v/>
      </c>
      <c r="E48" t="inlineStr">
        <is>
          <t>tCO2/year</t>
        </is>
      </c>
    </row>
    <row r="49">
      <c r="A49" s="7" t="inlineStr">
        <is>
          <t>HOME</t>
        </is>
      </c>
      <c r="B49">
        <f>SUM(B37:B45)</f>
        <v/>
      </c>
      <c r="C49" t="inlineStr">
        <is>
          <t>kgCO2/day</t>
        </is>
      </c>
      <c r="D49">
        <f>B49*0.365</f>
        <v/>
      </c>
      <c r="E49" t="inlineStr">
        <is>
          <t>tCO2/year</t>
        </is>
      </c>
    </row>
    <row r="51">
      <c r="D51" s="6" t="inlineStr">
        <is>
          <t>TOTAL</t>
        </is>
      </c>
      <c r="E51">
        <f>SUM(B48,B49,B47,B46)</f>
        <v/>
      </c>
      <c r="F51" t="inlineStr">
        <is>
          <t>kgCO2/day</t>
        </is>
      </c>
      <c r="G51">
        <f>E51*0.365</f>
        <v/>
      </c>
      <c r="H51" t="inlineStr">
        <is>
          <t>tCO2/year</t>
        </is>
      </c>
    </row>
  </sheetData>
  <mergeCells count="10">
    <mergeCell ref="A1:F1"/>
    <mergeCell ref="A2:B2"/>
    <mergeCell ref="C2:D2"/>
    <mergeCell ref="E2:F2"/>
    <mergeCell ref="A23:F23"/>
    <mergeCell ref="A24:B24"/>
    <mergeCell ref="C24:D24"/>
    <mergeCell ref="E24:F24"/>
    <mergeCell ref="A35:B35"/>
    <mergeCell ref="D35:E35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topLeftCell="B1" workbookViewId="0">
      <selection activeCell="V6" sqref="V6"/>
    </sheetView>
  </sheetViews>
  <sheetFormatPr baseColWidth="8" defaultRowHeight="14.4"/>
  <sheetData/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5"/>
  <sheetViews>
    <sheetView workbookViewId="0">
      <selection activeCell="G12" sqref="G12"/>
    </sheetView>
  </sheetViews>
  <sheetFormatPr baseColWidth="8" defaultRowHeight="14.4"/>
  <cols>
    <col width="12" bestFit="1" customWidth="1" min="1" max="1"/>
  </cols>
  <sheetData>
    <row r="1">
      <c r="A1" t="inlineStr">
        <is>
          <t>beef_herd</t>
        </is>
      </c>
      <c r="B1" t="n">
        <v>0</v>
      </c>
    </row>
    <row r="2">
      <c r="A2" t="inlineStr">
        <is>
          <t>lumb_mutton</t>
        </is>
      </c>
      <c r="B2" t="n">
        <v>0</v>
      </c>
    </row>
    <row r="3">
      <c r="A3" t="inlineStr">
        <is>
          <t>cheese</t>
        </is>
      </c>
      <c r="B3" t="n">
        <v>0</v>
      </c>
    </row>
    <row r="4">
      <c r="A4" t="inlineStr">
        <is>
          <t>beef_dairy</t>
        </is>
      </c>
      <c r="B4" t="n">
        <v>0</v>
      </c>
    </row>
    <row r="5">
      <c r="A5" t="inlineStr">
        <is>
          <t>chocolate</t>
        </is>
      </c>
      <c r="B5" t="n">
        <v>0</v>
      </c>
    </row>
    <row r="6">
      <c r="A6" t="inlineStr">
        <is>
          <t>coffee</t>
        </is>
      </c>
      <c r="B6" t="n">
        <v>0</v>
      </c>
    </row>
    <row r="7">
      <c r="A7" t="inlineStr">
        <is>
          <t>prawns_farmed</t>
        </is>
      </c>
      <c r="B7" t="n">
        <v>0</v>
      </c>
    </row>
    <row r="8">
      <c r="A8" t="inlineStr">
        <is>
          <t>pig_meat</t>
        </is>
      </c>
      <c r="B8" t="n">
        <v>0</v>
      </c>
    </row>
    <row r="9">
      <c r="A9" t="inlineStr">
        <is>
          <t>wheat_rye</t>
        </is>
      </c>
      <c r="B9" t="n">
        <v>0</v>
      </c>
    </row>
    <row r="10">
      <c r="A10" t="inlineStr">
        <is>
          <t>tomatoes</t>
        </is>
      </c>
      <c r="B10" t="n">
        <v>0</v>
      </c>
    </row>
    <row r="11">
      <c r="A11" t="inlineStr">
        <is>
          <t>maize</t>
        </is>
      </c>
      <c r="B11" t="n">
        <v>0</v>
      </c>
    </row>
    <row r="12">
      <c r="A12" t="inlineStr">
        <is>
          <t>peas</t>
        </is>
      </c>
      <c r="B12" t="n">
        <v>0</v>
      </c>
    </row>
    <row r="13">
      <c r="A13" t="inlineStr">
        <is>
          <t>soy_milk</t>
        </is>
      </c>
      <c r="B13" t="n">
        <v>0</v>
      </c>
    </row>
    <row r="14">
      <c r="A14" t="inlineStr">
        <is>
          <t>poultry_meat</t>
        </is>
      </c>
      <c r="B14" t="n">
        <v>0</v>
      </c>
    </row>
    <row r="15">
      <c r="A15" t="inlineStr">
        <is>
          <t>olive_oil</t>
        </is>
      </c>
      <c r="B15" t="n">
        <v>0</v>
      </c>
    </row>
    <row r="16">
      <c r="A16" t="inlineStr">
        <is>
          <t>fish_farmed</t>
        </is>
      </c>
      <c r="B16" t="n">
        <v>0</v>
      </c>
    </row>
    <row r="17">
      <c r="A17" t="inlineStr">
        <is>
          <t>pasta</t>
        </is>
      </c>
      <c r="B17" t="n">
        <v>0</v>
      </c>
    </row>
    <row r="18">
      <c r="A18" t="inlineStr">
        <is>
          <t>bread</t>
        </is>
      </c>
      <c r="B18" t="n">
        <v>0</v>
      </c>
    </row>
    <row r="19">
      <c r="A19" t="inlineStr">
        <is>
          <t>eggs</t>
        </is>
      </c>
      <c r="B19" t="n">
        <v>0</v>
      </c>
    </row>
    <row r="20">
      <c r="A20" t="inlineStr">
        <is>
          <t>rice</t>
        </is>
      </c>
      <c r="B20" t="n">
        <v>0</v>
      </c>
    </row>
    <row r="21">
      <c r="A21" t="inlineStr">
        <is>
          <t>fish_wildcatch</t>
        </is>
      </c>
      <c r="B21" t="n">
        <v>0</v>
      </c>
    </row>
    <row r="22">
      <c r="A22" t="inlineStr">
        <is>
          <t>milk</t>
        </is>
      </c>
      <c r="B22" t="n">
        <v>0</v>
      </c>
    </row>
    <row r="23">
      <c r="A23" t="inlineStr">
        <is>
          <t>cane_sugar</t>
        </is>
      </c>
      <c r="B23" t="n">
        <v>0</v>
      </c>
    </row>
    <row r="24">
      <c r="A24" t="inlineStr">
        <is>
          <t>groundnuts</t>
        </is>
      </c>
      <c r="B24" t="n">
        <v>0</v>
      </c>
    </row>
    <row r="25">
      <c r="A25" t="inlineStr">
        <is>
          <t>bananas</t>
        </is>
      </c>
      <c r="B25" t="n">
        <v>0</v>
      </c>
    </row>
    <row r="26">
      <c r="A26" t="inlineStr">
        <is>
          <t>root_vegetables</t>
        </is>
      </c>
      <c r="B26" t="n">
        <v>0</v>
      </c>
    </row>
    <row r="27">
      <c r="A27" t="inlineStr">
        <is>
          <t>apples</t>
        </is>
      </c>
      <c r="B27" t="n">
        <v>0</v>
      </c>
    </row>
    <row r="28">
      <c r="A28" t="inlineStr">
        <is>
          <t>citrus_fruit</t>
        </is>
      </c>
      <c r="B28" t="n">
        <v>0</v>
      </c>
    </row>
    <row r="29">
      <c r="A29" t="inlineStr">
        <is>
          <t>nuts</t>
        </is>
      </c>
      <c r="B29" t="n">
        <v>0</v>
      </c>
    </row>
    <row r="30">
      <c r="A30" t="inlineStr">
        <is>
          <t>domestic_flight</t>
        </is>
      </c>
      <c r="B30" t="n">
        <v>0</v>
      </c>
    </row>
    <row r="31">
      <c r="A31" t="inlineStr">
        <is>
          <t>mediumcar_petrol</t>
        </is>
      </c>
      <c r="B31" t="n">
        <v>0</v>
      </c>
    </row>
    <row r="32">
      <c r="A32" t="inlineStr">
        <is>
          <t>mediumcar_diesel</t>
        </is>
      </c>
      <c r="B32" t="n">
        <v>0</v>
      </c>
    </row>
    <row r="33">
      <c r="A33" t="inlineStr">
        <is>
          <t>short_flight</t>
        </is>
      </c>
      <c r="B33" t="n">
        <v>0</v>
      </c>
    </row>
    <row r="34">
      <c r="A34" t="inlineStr">
        <is>
          <t>long_flight</t>
        </is>
      </c>
      <c r="B34" t="n">
        <v>0</v>
      </c>
    </row>
    <row r="35">
      <c r="A35" t="inlineStr">
        <is>
          <t>bus</t>
        </is>
      </c>
      <c r="B35" t="n">
        <v>0</v>
      </c>
    </row>
    <row r="36">
      <c r="A36" t="inlineStr">
        <is>
          <t>motorcycle</t>
        </is>
      </c>
      <c r="B36" t="n">
        <v>0</v>
      </c>
    </row>
    <row r="37">
      <c r="A37" t="inlineStr">
        <is>
          <t>electric_vehicle</t>
        </is>
      </c>
      <c r="B37" t="n">
        <v>0.04</v>
      </c>
    </row>
    <row r="38">
      <c r="A38" t="inlineStr">
        <is>
          <t>national_rail</t>
        </is>
      </c>
      <c r="B38" t="n">
        <v>0</v>
      </c>
    </row>
    <row r="39">
      <c r="A39" t="inlineStr">
        <is>
          <t>ferry</t>
        </is>
      </c>
      <c r="B39" t="n">
        <v>0</v>
      </c>
    </row>
    <row r="40">
      <c r="A40" t="inlineStr">
        <is>
          <t>eurostar</t>
        </is>
      </c>
      <c r="B40" t="n">
        <v>0</v>
      </c>
    </row>
    <row r="41">
      <c r="A41" t="inlineStr">
        <is>
          <t>refrigerator</t>
        </is>
      </c>
      <c r="B41" t="n">
        <v>0</v>
      </c>
    </row>
    <row r="42">
      <c r="A42" t="inlineStr">
        <is>
          <t>food_cooking</t>
        </is>
      </c>
      <c r="B42" t="n">
        <v>0</v>
      </c>
    </row>
    <row r="43">
      <c r="A43" t="inlineStr">
        <is>
          <t>oven</t>
        </is>
      </c>
      <c r="B43" t="n">
        <v>0</v>
      </c>
    </row>
    <row r="44">
      <c r="A44" t="inlineStr">
        <is>
          <t>washing_machine</t>
        </is>
      </c>
      <c r="B44" t="n">
        <v>0</v>
      </c>
    </row>
    <row r="45">
      <c r="A45" t="inlineStr">
        <is>
          <t>shower</t>
        </is>
      </c>
      <c r="B45" t="n">
        <v>0</v>
      </c>
    </row>
    <row r="46">
      <c r="A46" t="inlineStr">
        <is>
          <t>laptop</t>
        </is>
      </c>
      <c r="B46" t="n">
        <v>0</v>
      </c>
    </row>
    <row r="47">
      <c r="A47" t="inlineStr">
        <is>
          <t>smartphone</t>
        </is>
      </c>
      <c r="B47" t="n">
        <v>0</v>
      </c>
    </row>
    <row r="48">
      <c r="A48" t="inlineStr">
        <is>
          <t>heating</t>
        </is>
      </c>
      <c r="B48" t="n">
        <v>0.007808219178082192</v>
      </c>
    </row>
    <row r="49">
      <c r="A49" t="inlineStr">
        <is>
          <t>cooling</t>
        </is>
      </c>
      <c r="B49" t="n">
        <v>0.0007136986301369863</v>
      </c>
    </row>
    <row r="50">
      <c r="A50" t="inlineStr">
        <is>
          <t>cotton_shirt</t>
        </is>
      </c>
      <c r="B50" t="n">
        <v>0</v>
      </c>
    </row>
    <row r="51">
      <c r="A51" t="inlineStr">
        <is>
          <t>cotton_sweatjacket</t>
        </is>
      </c>
      <c r="B51" t="n">
        <v>0</v>
      </c>
    </row>
    <row r="52">
      <c r="A52" t="inlineStr">
        <is>
          <t>acrylic_jacket</t>
        </is>
      </c>
      <c r="B52" t="n">
        <v>0</v>
      </c>
    </row>
    <row r="53">
      <c r="A53" t="inlineStr">
        <is>
          <t>woolen_sweater</t>
        </is>
      </c>
      <c r="B53" t="n">
        <v>0</v>
      </c>
    </row>
    <row r="54">
      <c r="A54" t="inlineStr">
        <is>
          <t>polyester_shirt</t>
        </is>
      </c>
      <c r="B54" t="n">
        <v>0</v>
      </c>
    </row>
    <row r="55">
      <c r="A55" t="inlineStr">
        <is>
          <t>jeans</t>
        </is>
      </c>
      <c r="B55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valerio.nardomarino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2023-07-09T09:48:12Z</dcterms:modified>
  <cp:lastModifiedBy>Pietro Gradi</cp:lastModifiedBy>
</cp:coreProperties>
</file>