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hammadamintahavori/Desktop/Kenya_mario/Scenarios/"/>
    </mc:Choice>
  </mc:AlternateContent>
  <xr:revisionPtr revIDLastSave="0" documentId="13_ncr:1_{37ABEC41-640A-E84B-A3E9-F9087697A071}" xr6:coauthVersionLast="47" xr6:coauthVersionMax="47" xr10:uidLastSave="{00000000-0000-0000-0000-000000000000}"/>
  <bookViews>
    <workbookView xWindow="-38400" yWindow="500" windowWidth="38400" windowHeight="21100" activeTab="5" xr2:uid="{00000000-000D-0000-FFFF-FFFF00000000}"/>
  </bookViews>
  <sheets>
    <sheet name="main" sheetId="7" r:id="rId1"/>
    <sheet name="indeces" sheetId="1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6" l="1"/>
  <c r="H2" i="6"/>
  <c r="F2" i="5"/>
  <c r="F2" i="4"/>
  <c r="G2" i="3"/>
  <c r="A41" i="7"/>
  <c r="C30" i="7"/>
  <c r="C32" i="7" s="1"/>
  <c r="C29" i="7"/>
  <c r="C35" i="7" s="1"/>
  <c r="C26" i="7"/>
  <c r="C27" i="7" s="1"/>
  <c r="C33" i="7" s="1"/>
  <c r="C24" i="7"/>
  <c r="C23" i="7"/>
  <c r="C22" i="7"/>
  <c r="C31" i="7" s="1"/>
  <c r="C34" i="7" s="1"/>
  <c r="C15" i="7"/>
  <c r="C6" i="7"/>
  <c r="C5" i="7"/>
  <c r="C28" i="7" s="1"/>
  <c r="C25" i="7" s="1"/>
</calcChain>
</file>

<file path=xl/sharedStrings.xml><?xml version="1.0" encoding="utf-8"?>
<sst xmlns="http://schemas.openxmlformats.org/spreadsheetml/2006/main" count="379" uniqueCount="318">
  <si>
    <t>KEN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</si>
  <si>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</si>
  <si>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</si>
  <si>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</si>
  <si>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</si>
  <si>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</si>
  <si>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</si>
  <si>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</si>
  <si>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</si>
  <si>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</si>
  <si>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</si>
  <si>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</si>
  <si>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</si>
  <si>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</si>
  <si>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</si>
  <si>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</si>
  <si>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</si>
  <si>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</si>
  <si>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</si>
  <si>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Livestock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</si>
  <si>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</si>
  <si>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</si>
  <si>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</si>
  <si>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</si>
  <si>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</si>
  <si>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Grain milling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</si>
  <si>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</si>
  <si>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</si>
  <si>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</si>
  <si>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</si>
  <si>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</si>
  <si>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</si>
  <si>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</si>
  <si>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</si>
  <si>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</si>
  <si>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</si>
  <si>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</si>
  <si>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</si>
  <si>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</si>
  <si>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</si>
  <si>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</si>
  <si>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</si>
  <si>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</si>
  <si>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</si>
  <si>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</si>
  <si>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</si>
  <si>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</si>
  <si>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</si>
  <si>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</si>
  <si>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</si>
  <si>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</si>
  <si>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</si>
  <si>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</si>
  <si>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</si>
  <si>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</si>
  <si>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Maize (home consumed)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</si>
  <si>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</si>
  <si>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</si>
  <si>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</si>
  <si>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</si>
  <si>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</si>
  <si>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</si>
  <si>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</si>
  <si>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</si>
  <si>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</si>
  <si>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</si>
  <si>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</si>
  <si>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</si>
  <si>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</si>
  <si>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</si>
  <si>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</si>
  <si>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</si>
  <si>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</si>
  <si>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Maize (marketed commodity)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</si>
  <si>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</si>
  <si>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</si>
  <si>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</si>
  <si>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</si>
  <si>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</si>
  <si>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</si>
  <si>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</si>
  <si>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</si>
  <si>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</si>
  <si>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</si>
  <si>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</si>
  <si>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</si>
  <si>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</si>
  <si>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</si>
  <si>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</si>
  <si>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</si>
  <si>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</si>
  <si>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</si>
  <si>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</si>
  <si>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</si>
  <si>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</si>
  <si>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</si>
  <si>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</si>
  <si>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</si>
  <si>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</si>
  <si>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</si>
  <si>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</si>
  <si>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</si>
  <si>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</si>
  <si>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</si>
  <si>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</si>
  <si>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</si>
  <si>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</si>
  <si>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</si>
  <si>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</si>
  <si>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</si>
  <si>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</si>
  <si>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</si>
  <si>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</si>
  <si>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</si>
  <si>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</si>
  <si>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</si>
  <si>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</si>
  <si>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</si>
  <si>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</si>
  <si>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</si>
  <si>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</si>
  <si>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</si>
  <si>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</si>
  <si>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</si>
  <si>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</si>
  <si>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</si>
  <si>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Margins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</si>
  <si>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</si>
  <si>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</si>
  <si>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</si>
  <si>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</si>
  <si>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</si>
  <si>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</si>
  <si>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</si>
  <si>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</si>
  <si>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Unskilled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</si>
  <si>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</si>
  <si>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</si>
  <si>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</si>
  <si>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</si>
  <si>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</si>
  <si>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</si>
  <si>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</si>
  <si>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</si>
  <si>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</si>
  <si>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</si>
  <si>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</si>
  <si>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</si>
  <si>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</si>
  <si>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</si>
  <si>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</si>
  <si>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</si>
  <si>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</si>
  <si>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</si>
  <si>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</si>
  <si>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</si>
  <si>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</si>
  <si>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</si>
  <si>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</si>
  <si>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Nairobi 0 Quintile 1 (richest)</t>
  </si>
  <si>
    <t>Nairobi 0 Quintile 2</t>
  </si>
  <si>
    <t>Nairobi 0 Quintile 3</t>
  </si>
  <si>
    <t>Nairobi 0 Quintile 4</t>
  </si>
  <si>
    <t>Nairobi 0 Quintile 5 (poorest)</t>
  </si>
  <si>
    <t>Mombasa 0 Quintile 1 (richest)</t>
  </si>
  <si>
    <t>Mombasa 0 Quintile 2</t>
  </si>
  <si>
    <t>Mombasa 0 Quintile 3</t>
  </si>
  <si>
    <t>Mombasa 0 Quintile 4</t>
  </si>
  <si>
    <t>Mombasa 0 Quintile 5 (poorest)</t>
  </si>
  <si>
    <t>High Rainfall 0 Rural</t>
  </si>
  <si>
    <t>High Rainfall 0 Urban</t>
  </si>
  <si>
    <t>Semi0Arid North 0 Rural</t>
  </si>
  <si>
    <t>Semi0Arid North 0 Urban</t>
  </si>
  <si>
    <t>Semi0Arid South 0 Rural</t>
  </si>
  <si>
    <t>Semi0Arid South 0 Urban</t>
  </si>
  <si>
    <t>Coast 0 Rural</t>
  </si>
  <si>
    <t>Coast 0 Urban</t>
  </si>
  <si>
    <t>Arid North 0 Rural</t>
  </si>
  <si>
    <t>Arid North 0 Urban</t>
  </si>
  <si>
    <t>Arid South 0 Rural</t>
  </si>
  <si>
    <t>Arid South 0 Urban</t>
  </si>
  <si>
    <t>Household Row</t>
  </si>
  <si>
    <t>Household Africa</t>
  </si>
  <si>
    <t>Enterprises / Companies</t>
  </si>
  <si>
    <t>Government</t>
  </si>
  <si>
    <t>Direct taxes</t>
  </si>
  <si>
    <t>Indirect taxes</t>
  </si>
  <si>
    <t>Tariff on Africa</t>
  </si>
  <si>
    <t>Tariff on ROW</t>
  </si>
  <si>
    <t>General investment saving</t>
  </si>
  <si>
    <t>Other investment</t>
  </si>
  <si>
    <t>Road investment</t>
  </si>
  <si>
    <t>Irrigation investment</t>
  </si>
  <si>
    <t>Infrastructure investment</t>
  </si>
  <si>
    <t>Rest of the World</t>
  </si>
  <si>
    <t>Africa</t>
  </si>
  <si>
    <t>Sales taxes</t>
  </si>
  <si>
    <t>Factor taxes</t>
  </si>
  <si>
    <t>Energy from Natural Gas</t>
  </si>
  <si>
    <t>Energy from Coal</t>
  </si>
  <si>
    <t>Energy from Petroleum</t>
  </si>
  <si>
    <t>Energy from Nuclear Electricity</t>
  </si>
  <si>
    <t>Energy from Hydroelectric Electricity</t>
  </si>
  <si>
    <t>Energy from Geothermal Electricity</t>
  </si>
  <si>
    <t>Energy from Wind Electricity</t>
  </si>
  <si>
    <t>Energy from Solar, Tide and Wave Electricity</t>
  </si>
  <si>
    <t>Energy from Biomass and Waste Electricity</t>
  </si>
  <si>
    <t>CO2 by Electricity and Heat</t>
  </si>
  <si>
    <t>CO2 by Industry</t>
  </si>
  <si>
    <t>CO2 by Transport</t>
  </si>
  <si>
    <t>CO2 by Residential</t>
  </si>
  <si>
    <t>CO2 by Cement production</t>
  </si>
  <si>
    <t>CO2 by Other</t>
  </si>
  <si>
    <t>Proxy Land</t>
  </si>
  <si>
    <t>Arable land</t>
  </si>
  <si>
    <t>Permanent crops</t>
  </si>
  <si>
    <t>Blue Water</t>
  </si>
  <si>
    <t>Grey Water</t>
  </si>
  <si>
    <t>Green Water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</si>
  <si>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</si>
  <si>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</si>
  <si>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</si>
  <si>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</si>
  <si>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</si>
  <si>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</si>
  <si>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</si>
  <si>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</si>
  <si>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</si>
  <si>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</si>
  <si>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</si>
  <si>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</si>
  <si>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</si>
  <si>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</si>
  <si>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</si>
  <si>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</si>
  <si>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</si>
  <si>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</si>
  <si>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</si>
  <si>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</si>
  <si>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</si>
  <si>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Specific cost of biodigester</t>
  </si>
  <si>
    <t>$/Nm3/h</t>
  </si>
  <si>
    <t>Price of fertilzer</t>
  </si>
  <si>
    <t>$/ton</t>
  </si>
  <si>
    <t>Yes</t>
  </si>
  <si>
    <t>Z,VA,S</t>
  </si>
  <si>
    <t>tbd</t>
  </si>
  <si>
    <t>Specific cost of generator</t>
  </si>
  <si>
    <t>$/kW</t>
  </si>
  <si>
    <t>Electricity produced in 1 year by the new plants</t>
  </si>
  <si>
    <t>GWh</t>
  </si>
  <si>
    <t>Calliope (to be changed for every different number of GenSets)</t>
  </si>
  <si>
    <t>Carbon intensity of electricity production from heavy fuel oil</t>
  </si>
  <si>
    <t>kgCO2/kWh</t>
  </si>
  <si>
    <t>https://www.engineeringtoolbox.com/co2-emission-fuels-d_1085.html</t>
  </si>
  <si>
    <t>Public electricity and heat production CO2 emissions</t>
  </si>
  <si>
    <t>kton</t>
  </si>
  <si>
    <t>JRC SAM + EORA @2014 (own elaboration)</t>
  </si>
  <si>
    <t>Efficiency of the old diesel generator</t>
  </si>
  <si>
    <t>-</t>
  </si>
  <si>
    <t>Exchange rate $ to Sh</t>
  </si>
  <si>
    <t>Sh/$</t>
  </si>
  <si>
    <t>Heating value petroleum</t>
  </si>
  <si>
    <t>MJ/kg</t>
  </si>
  <si>
    <t>https://www.engineeringtoolbox.com/fuels-higher-calorific-values-d_169.html</t>
  </si>
  <si>
    <t>Density petroleum</t>
  </si>
  <si>
    <t>kg/L</t>
  </si>
  <si>
    <t>Price petroleum in Kenya</t>
  </si>
  <si>
    <t>kSh/L</t>
  </si>
  <si>
    <t>Useful life of the machines</t>
  </si>
  <si>
    <t>y</t>
  </si>
  <si>
    <t>Biomass to fertilizer rate</t>
  </si>
  <si>
    <t>Labour Cost*</t>
  </si>
  <si>
    <t>MSh</t>
  </si>
  <si>
    <t>https://kenya.paylab.com/salaryinfo</t>
  </si>
  <si>
    <t>Size of Biodigester</t>
  </si>
  <si>
    <t>Nm3/h</t>
  </si>
  <si>
    <t>Size of Storage</t>
  </si>
  <si>
    <t>Nm3</t>
  </si>
  <si>
    <t>Size of Generator</t>
  </si>
  <si>
    <t>MW</t>
  </si>
  <si>
    <t>FU</t>
  </si>
  <si>
    <t>Number of GenSets</t>
  </si>
  <si>
    <t>Assumptions</t>
  </si>
  <si>
    <t>Specific cost of storage</t>
  </si>
  <si>
    <t>$/Nm3</t>
  </si>
  <si>
    <t>Increase in the use of transport as commodity by cooperatives</t>
  </si>
  <si>
    <t>Cost of biodigester</t>
  </si>
  <si>
    <t>Cost of storage</t>
  </si>
  <si>
    <t>Cost of generator</t>
  </si>
  <si>
    <t>Ammonium nitrate production</t>
  </si>
  <si>
    <t>ton</t>
  </si>
  <si>
    <t>Price of fertilzer in kSh per ton</t>
  </si>
  <si>
    <t>kSh/ton</t>
  </si>
  <si>
    <t>https://africafertilizer.org/kenya/#tab-id-3</t>
  </si>
  <si>
    <t>Value of avoided fertilizer N</t>
  </si>
  <si>
    <t>Used biomass</t>
  </si>
  <si>
    <t>Calliope</t>
  </si>
  <si>
    <t>Reduction in electricity sector carbon emission</t>
  </si>
  <si>
    <t xml:space="preserve">Decrease in use of Petroleum </t>
  </si>
  <si>
    <t>Modeled</t>
  </si>
  <si>
    <t>Metals &amp; Machine investment (imported)</t>
  </si>
  <si>
    <t>Decrease in use of Petroleum</t>
  </si>
  <si>
    <t>Decrease in the use of Fertilzers N</t>
  </si>
  <si>
    <t>Increase in Capital (non agriculture)</t>
  </si>
  <si>
    <t>Decrease in Electricity Carbon Footprint</t>
  </si>
  <si>
    <t>%</t>
  </si>
  <si>
    <t>Functional Unit</t>
  </si>
  <si>
    <t>*** We have to aslo define a shock on the supply-use matrix directly for the options which had a zero initial value like petroleum!</t>
  </si>
  <si>
    <t>For every plant</t>
  </si>
  <si>
    <t>kSh/month</t>
  </si>
  <si>
    <t>Process Engineer Electrical &amp; Power Engineering</t>
  </si>
  <si>
    <t>Technician (1)</t>
  </si>
  <si>
    <t>Technician (2)</t>
  </si>
  <si>
    <t>Commodity</t>
  </si>
  <si>
    <t>Absolute</t>
  </si>
  <si>
    <t>Activity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</si>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</sst>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0" fillId="3" borderId="2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/>
    <xf numFmtId="1" fontId="5" fillId="3" borderId="0" xfId="0" applyNumberFormat="1" applyFont="1" applyFill="1" applyAlignment="1">
      <alignment horizontal="center" vertical="center"/>
    </xf>
    <xf numFmtId="0" fontId="5" fillId="3" borderId="2" xfId="0" applyFont="1" applyFill="1" applyBorder="1"/>
    <xf numFmtId="2" fontId="0" fillId="3" borderId="0" xfId="0" applyNumberFormat="1" applyFill="1" applyAlignment="1">
      <alignment horizontal="center" vertical="center"/>
    </xf>
    <xf numFmtId="0" fontId="3" fillId="3" borderId="0" xfId="2" applyFill="1"/>
    <xf numFmtId="0" fontId="5" fillId="3" borderId="0" xfId="2" applyFont="1" applyFill="1"/>
    <xf numFmtId="0" fontId="0" fillId="3" borderId="0" xfId="0" applyFill="1" applyAlignment="1">
      <alignment horizontal="center" vertical="top"/>
    </xf>
    <xf numFmtId="0" fontId="6" fillId="0" borderId="0" xfId="0" applyFont="1" applyAlignment="1">
      <alignment vertical="center"/>
    </xf>
    <xf numFmtId="0" fontId="1" fillId="4" borderId="2" xfId="0" applyFont="1" applyFill="1" applyBorder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7" fillId="0" borderId="0" xfId="0" applyFont="1" applyAlignment="1">
      <alignment horizontal="center" vertical="center"/>
    </xf>
    <xf numFmtId="0" fontId="0" fillId="5" borderId="2" xfId="0" applyFill="1" applyBorder="1"/>
    <xf numFmtId="2" fontId="0" fillId="5" borderId="0" xfId="1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9" fontId="0" fillId="5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6" borderId="2" xfId="0" applyFill="1" applyBorder="1"/>
    <xf numFmtId="0" fontId="0" fillId="6" borderId="0" xfId="0" applyFill="1" applyAlignment="1">
      <alignment horizontal="center" vertical="center"/>
    </xf>
    <xf numFmtId="0" fontId="0" fillId="6" borderId="0" xfId="0" applyFill="1"/>
    <xf numFmtId="1" fontId="0" fillId="6" borderId="0" xfId="0" applyNumberForma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2" xfId="0" applyFill="1" applyBorder="1"/>
    <xf numFmtId="1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2" fontId="0" fillId="7" borderId="0" xfId="0" applyNumberFormat="1" applyFill="1" applyAlignment="1">
      <alignment horizontal="center" vertical="center"/>
    </xf>
    <xf numFmtId="164" fontId="0" fillId="7" borderId="0" xfId="1" applyNumberFormat="1" applyFont="1" applyFill="1" applyAlignment="1">
      <alignment horizontal="center" vertical="center"/>
    </xf>
    <xf numFmtId="0" fontId="0" fillId="0" borderId="2" xfId="0" applyBorder="1"/>
    <xf numFmtId="0" fontId="1" fillId="0" borderId="2" xfId="0" applyFont="1" applyBorder="1"/>
    <xf numFmtId="1" fontId="0" fillId="0" borderId="0" xfId="0" applyNumberFormat="1"/>
    <xf numFmtId="2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co2-emission-fuels-d_1085.html" TargetMode="External"/><Relationship Id="rId2" Type="http://schemas.openxmlformats.org/officeDocument/2006/relationships/hyperlink" Target="https://africafertilizer.org/kenya/" TargetMode="External"/><Relationship Id="rId1" Type="http://schemas.openxmlformats.org/officeDocument/2006/relationships/hyperlink" Target="https://kenya.paylab.com/salary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EC82-0038-A944-A0DA-50DF4017A45E}">
  <dimension ref="A1:K13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2.1640625" bestFit="1" customWidth="1"/>
    <col min="2" max="2" width="99.83203125" bestFit="1" customWidth="1"/>
    <col min="11" max="11" width="62.5" bestFit="1" customWidth="1"/>
  </cols>
  <sheetData>
    <row r="1" spans="1:11" x14ac:dyDescent="0.2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  <c r="K1" s="1" t="s">
        <v>230</v>
      </c>
    </row>
    <row r="2" spans="1:11" x14ac:dyDescent="0.2">
      <c r="A2" s="2"/>
      <c r="B2" s="3" t="s">
        <v>240</v>
      </c>
      <c r="C2" s="4">
        <v>10000</v>
      </c>
      <c r="D2" s="4" t="s">
        <v>241</v>
      </c>
      <c r="E2" s="4"/>
      <c r="F2" s="4"/>
      <c r="G2" s="4"/>
      <c r="H2" s="4"/>
      <c r="I2" s="4"/>
      <c r="J2" s="5"/>
      <c r="K2" s="5"/>
    </row>
    <row r="3" spans="1:11" x14ac:dyDescent="0.2">
      <c r="A3" s="2"/>
      <c r="B3" s="3" t="s">
        <v>242</v>
      </c>
      <c r="C3" s="6">
        <v>500</v>
      </c>
      <c r="D3" s="4" t="s">
        <v>243</v>
      </c>
      <c r="E3" s="4" t="s">
        <v>244</v>
      </c>
      <c r="F3" s="4">
        <v>400</v>
      </c>
      <c r="G3" s="4">
        <v>600</v>
      </c>
      <c r="H3" s="4">
        <v>50</v>
      </c>
      <c r="I3" s="4" t="s">
        <v>245</v>
      </c>
      <c r="J3" s="5"/>
      <c r="K3" s="5" t="s">
        <v>246</v>
      </c>
    </row>
    <row r="4" spans="1:11" x14ac:dyDescent="0.2">
      <c r="A4" s="2"/>
      <c r="B4" s="3" t="s">
        <v>247</v>
      </c>
      <c r="C4" s="4">
        <v>500</v>
      </c>
      <c r="D4" s="4" t="s">
        <v>248</v>
      </c>
      <c r="E4" s="4"/>
      <c r="F4" s="4"/>
      <c r="G4" s="4"/>
      <c r="H4" s="4"/>
      <c r="I4" s="4"/>
      <c r="J4" s="5"/>
      <c r="K4" s="5"/>
    </row>
    <row r="5" spans="1:11" x14ac:dyDescent="0.2">
      <c r="A5" s="2"/>
      <c r="B5" s="7" t="s">
        <v>249</v>
      </c>
      <c r="C5" s="4">
        <f>17/17*80</f>
        <v>80</v>
      </c>
      <c r="D5" s="4" t="s">
        <v>250</v>
      </c>
      <c r="E5" s="4"/>
      <c r="F5" s="4"/>
      <c r="G5" s="4"/>
      <c r="H5" s="4"/>
      <c r="I5" s="4"/>
      <c r="J5" s="5"/>
      <c r="K5" s="5" t="s">
        <v>251</v>
      </c>
    </row>
    <row r="6" spans="1:11" x14ac:dyDescent="0.2">
      <c r="A6" s="2"/>
      <c r="B6" s="7" t="s">
        <v>252</v>
      </c>
      <c r="C6" s="8">
        <f>0.27</f>
        <v>0.27</v>
      </c>
      <c r="D6" s="4" t="s">
        <v>253</v>
      </c>
      <c r="E6" s="4"/>
      <c r="F6" s="4"/>
      <c r="G6" s="4"/>
      <c r="H6" s="4"/>
      <c r="I6" s="4"/>
      <c r="J6" s="5"/>
      <c r="K6" s="9" t="s">
        <v>254</v>
      </c>
    </row>
    <row r="7" spans="1:11" x14ac:dyDescent="0.2">
      <c r="A7" s="2"/>
      <c r="B7" s="7" t="s">
        <v>255</v>
      </c>
      <c r="C7" s="8">
        <v>2110</v>
      </c>
      <c r="D7" s="4" t="s">
        <v>256</v>
      </c>
      <c r="E7" s="4"/>
      <c r="F7" s="4"/>
      <c r="G7" s="4"/>
      <c r="H7" s="4"/>
      <c r="I7" s="4"/>
      <c r="J7" s="5"/>
      <c r="K7" s="10" t="s">
        <v>257</v>
      </c>
    </row>
    <row r="8" spans="1:11" x14ac:dyDescent="0.2">
      <c r="A8" s="2"/>
      <c r="B8" s="3" t="s">
        <v>258</v>
      </c>
      <c r="C8" s="4">
        <v>0.4</v>
      </c>
      <c r="D8" s="4" t="s">
        <v>259</v>
      </c>
      <c r="E8" s="4"/>
      <c r="F8" s="4"/>
      <c r="G8" s="4"/>
      <c r="H8" s="4"/>
      <c r="I8" s="4"/>
      <c r="J8" s="5"/>
      <c r="K8" s="5"/>
    </row>
    <row r="9" spans="1:11" x14ac:dyDescent="0.2">
      <c r="A9" s="2"/>
      <c r="B9" s="3" t="s">
        <v>260</v>
      </c>
      <c r="C9" s="4">
        <v>106.3</v>
      </c>
      <c r="D9" s="4" t="s">
        <v>261</v>
      </c>
      <c r="E9" s="4"/>
      <c r="F9" s="4"/>
      <c r="G9" s="4"/>
      <c r="H9" s="4"/>
      <c r="I9" s="4"/>
      <c r="J9" s="5"/>
      <c r="K9" s="5"/>
    </row>
    <row r="10" spans="1:11" x14ac:dyDescent="0.2">
      <c r="A10" s="2"/>
      <c r="B10" s="3" t="s">
        <v>262</v>
      </c>
      <c r="C10" s="4">
        <v>39</v>
      </c>
      <c r="D10" s="4" t="s">
        <v>263</v>
      </c>
      <c r="E10" s="4"/>
      <c r="F10" s="4"/>
      <c r="G10" s="4"/>
      <c r="H10" s="4"/>
      <c r="I10" s="4"/>
      <c r="J10" s="5"/>
      <c r="K10" s="5" t="s">
        <v>264</v>
      </c>
    </row>
    <row r="11" spans="1:11" x14ac:dyDescent="0.2">
      <c r="A11" s="2"/>
      <c r="B11" s="3" t="s">
        <v>265</v>
      </c>
      <c r="C11" s="4">
        <v>0.98</v>
      </c>
      <c r="D11" s="4" t="s">
        <v>266</v>
      </c>
      <c r="E11" s="4"/>
      <c r="F11" s="4"/>
      <c r="G11" s="4"/>
      <c r="H11" s="4"/>
      <c r="I11" s="4"/>
      <c r="J11" s="5"/>
      <c r="K11" s="5" t="s">
        <v>264</v>
      </c>
    </row>
    <row r="12" spans="1:11" x14ac:dyDescent="0.2">
      <c r="A12" s="2"/>
      <c r="B12" s="3" t="s">
        <v>267</v>
      </c>
      <c r="C12" s="4">
        <v>0.11</v>
      </c>
      <c r="D12" s="4" t="s">
        <v>268</v>
      </c>
      <c r="E12" s="4" t="s">
        <v>244</v>
      </c>
      <c r="F12" s="4">
        <v>0.107</v>
      </c>
      <c r="G12" s="4">
        <v>0.112</v>
      </c>
      <c r="H12" s="4">
        <v>1E-3</v>
      </c>
      <c r="I12" s="4" t="s">
        <v>245</v>
      </c>
      <c r="J12" s="5"/>
      <c r="K12" s="5"/>
    </row>
    <row r="13" spans="1:11" x14ac:dyDescent="0.2">
      <c r="A13" s="2"/>
      <c r="B13" s="3" t="s">
        <v>269</v>
      </c>
      <c r="C13" s="4">
        <v>25</v>
      </c>
      <c r="D13" s="4" t="s">
        <v>270</v>
      </c>
      <c r="E13" s="4"/>
      <c r="F13" s="4"/>
      <c r="G13" s="4"/>
      <c r="H13" s="4"/>
      <c r="I13" s="4"/>
      <c r="J13" s="5"/>
      <c r="K13" s="5"/>
    </row>
    <row r="14" spans="1:11" x14ac:dyDescent="0.2">
      <c r="A14" s="2"/>
      <c r="B14" s="3" t="s">
        <v>271</v>
      </c>
      <c r="C14" s="4">
        <v>0.3</v>
      </c>
      <c r="D14" s="4" t="s">
        <v>259</v>
      </c>
      <c r="E14" s="4"/>
      <c r="F14" s="4"/>
      <c r="G14" s="4"/>
      <c r="H14" s="4"/>
      <c r="I14" s="4"/>
      <c r="J14" s="5"/>
      <c r="K14" s="5"/>
    </row>
    <row r="15" spans="1:11" x14ac:dyDescent="0.2">
      <c r="A15" s="2"/>
      <c r="B15" s="3" t="s">
        <v>272</v>
      </c>
      <c r="C15" s="4">
        <f>C19*(C43+C44+C45)*12/(10^6)</f>
        <v>35.700000000000003</v>
      </c>
      <c r="D15" s="4" t="s">
        <v>273</v>
      </c>
      <c r="E15" s="4"/>
      <c r="F15" s="4"/>
      <c r="G15" s="4"/>
      <c r="H15" s="4"/>
      <c r="I15" s="4"/>
      <c r="J15" s="5"/>
      <c r="K15" s="9" t="s">
        <v>274</v>
      </c>
    </row>
    <row r="16" spans="1:11" x14ac:dyDescent="0.2">
      <c r="A16" s="2"/>
      <c r="B16" s="3" t="s">
        <v>275</v>
      </c>
      <c r="C16" s="4">
        <v>250</v>
      </c>
      <c r="D16" s="4" t="s">
        <v>276</v>
      </c>
      <c r="E16" s="4"/>
      <c r="F16" s="4"/>
      <c r="G16" s="4"/>
      <c r="H16" s="4"/>
      <c r="I16" s="4"/>
      <c r="J16" s="5"/>
      <c r="K16" s="5"/>
    </row>
    <row r="17" spans="1:11" x14ac:dyDescent="0.2">
      <c r="A17" s="2"/>
      <c r="B17" s="3" t="s">
        <v>277</v>
      </c>
      <c r="C17" s="11">
        <v>250000</v>
      </c>
      <c r="D17" s="4" t="s">
        <v>278</v>
      </c>
      <c r="E17" s="5"/>
      <c r="F17" s="5"/>
      <c r="G17" s="4"/>
      <c r="H17" s="4"/>
      <c r="I17" s="4"/>
      <c r="J17" s="5"/>
      <c r="K17" s="5"/>
    </row>
    <row r="18" spans="1:11" x14ac:dyDescent="0.2">
      <c r="A18" s="2"/>
      <c r="B18" s="3" t="s">
        <v>279</v>
      </c>
      <c r="C18" s="4">
        <v>1</v>
      </c>
      <c r="D18" s="4" t="s">
        <v>280</v>
      </c>
      <c r="E18" s="4"/>
      <c r="F18" s="4"/>
      <c r="G18" s="4"/>
      <c r="H18" s="4"/>
      <c r="I18" s="4"/>
      <c r="J18" s="5"/>
      <c r="K18" s="5"/>
    </row>
    <row r="19" spans="1:11" x14ac:dyDescent="0.2">
      <c r="A19" s="12" t="s">
        <v>281</v>
      </c>
      <c r="B19" s="13" t="s">
        <v>282</v>
      </c>
      <c r="C19" s="14">
        <v>17</v>
      </c>
      <c r="D19" s="14" t="s">
        <v>259</v>
      </c>
      <c r="E19" s="14"/>
      <c r="F19" s="14"/>
      <c r="G19" s="14"/>
      <c r="H19" s="14"/>
      <c r="I19" s="14"/>
      <c r="J19" s="15"/>
      <c r="K19" s="15"/>
    </row>
    <row r="20" spans="1:11" x14ac:dyDescent="0.2">
      <c r="A20" s="16" t="s">
        <v>283</v>
      </c>
      <c r="B20" s="17" t="s">
        <v>284</v>
      </c>
      <c r="C20" s="18">
        <v>0</v>
      </c>
      <c r="D20" s="19" t="s">
        <v>285</v>
      </c>
      <c r="E20" s="19"/>
      <c r="F20" s="19"/>
      <c r="G20" s="19"/>
      <c r="H20" s="19"/>
      <c r="I20" s="19"/>
      <c r="J20" s="20"/>
      <c r="K20" s="20"/>
    </row>
    <row r="21" spans="1:11" x14ac:dyDescent="0.2">
      <c r="A21" s="16"/>
      <c r="B21" s="17" t="s">
        <v>286</v>
      </c>
      <c r="C21" s="21">
        <v>0.3</v>
      </c>
      <c r="D21" s="19" t="s">
        <v>259</v>
      </c>
      <c r="E21" s="19"/>
      <c r="F21" s="19"/>
      <c r="G21" s="19"/>
      <c r="H21" s="19"/>
      <c r="I21" s="19"/>
      <c r="J21" s="20"/>
      <c r="K21" s="20"/>
    </row>
    <row r="22" spans="1:11" x14ac:dyDescent="0.2">
      <c r="A22" s="22"/>
      <c r="B22" s="23" t="s">
        <v>287</v>
      </c>
      <c r="C22" s="24">
        <f>C2*C16*C19*C9/(10^6)</f>
        <v>4517.75</v>
      </c>
      <c r="D22" s="24" t="s">
        <v>273</v>
      </c>
      <c r="E22" s="24"/>
      <c r="F22" s="24"/>
      <c r="G22" s="24"/>
      <c r="H22" s="24"/>
      <c r="I22" s="24"/>
      <c r="J22" s="25"/>
      <c r="K22" s="25"/>
    </row>
    <row r="23" spans="1:11" x14ac:dyDescent="0.2">
      <c r="A23" s="22"/>
      <c r="B23" s="23" t="s">
        <v>288</v>
      </c>
      <c r="C23" s="24">
        <f>C20*C17*C19*C9/(10^6)</f>
        <v>0</v>
      </c>
      <c r="D23" s="24" t="s">
        <v>273</v>
      </c>
      <c r="E23" s="24"/>
      <c r="F23" s="24"/>
      <c r="G23" s="24"/>
      <c r="H23" s="24"/>
      <c r="I23" s="24"/>
      <c r="J23" s="25"/>
      <c r="K23" s="25"/>
    </row>
    <row r="24" spans="1:11" x14ac:dyDescent="0.2">
      <c r="A24" s="22"/>
      <c r="B24" s="23" t="s">
        <v>289</v>
      </c>
      <c r="C24" s="24">
        <f>C4*C18*C19*1000*C9/(10^6)</f>
        <v>903.55</v>
      </c>
      <c r="D24" s="24" t="s">
        <v>273</v>
      </c>
      <c r="E24" s="24"/>
      <c r="F24" s="24"/>
      <c r="G24" s="24"/>
      <c r="H24" s="24"/>
      <c r="I24" s="24"/>
      <c r="J24" s="25"/>
      <c r="K24" s="25"/>
    </row>
    <row r="25" spans="1:11" x14ac:dyDescent="0.2">
      <c r="A25" s="22"/>
      <c r="B25" s="23" t="s">
        <v>290</v>
      </c>
      <c r="C25" s="26">
        <f>C28*C14</f>
        <v>26666.666666666668</v>
      </c>
      <c r="D25" s="24" t="s">
        <v>291</v>
      </c>
      <c r="E25" s="24"/>
      <c r="F25" s="24"/>
      <c r="G25" s="24"/>
      <c r="H25" s="24"/>
      <c r="I25" s="24"/>
      <c r="J25" s="25"/>
      <c r="K25" s="25"/>
    </row>
    <row r="26" spans="1:11" x14ac:dyDescent="0.2">
      <c r="A26" s="22"/>
      <c r="B26" s="23" t="s">
        <v>292</v>
      </c>
      <c r="C26" s="24">
        <f>C3*C9/1000</f>
        <v>53.15</v>
      </c>
      <c r="D26" s="24" t="s">
        <v>293</v>
      </c>
      <c r="E26" s="24"/>
      <c r="F26" s="24"/>
      <c r="G26" s="24"/>
      <c r="H26" s="24"/>
      <c r="I26" s="24"/>
      <c r="J26" s="25"/>
      <c r="K26" s="25" t="s">
        <v>294</v>
      </c>
    </row>
    <row r="27" spans="1:11" x14ac:dyDescent="0.2">
      <c r="A27" s="22"/>
      <c r="B27" s="23" t="s">
        <v>295</v>
      </c>
      <c r="C27" s="24">
        <f>C26*C25/1000</f>
        <v>1417.3333333333333</v>
      </c>
      <c r="D27" s="24" t="s">
        <v>273</v>
      </c>
      <c r="E27" s="24"/>
      <c r="F27" s="24"/>
      <c r="G27" s="24"/>
      <c r="H27" s="24"/>
      <c r="I27" s="24"/>
      <c r="J27" s="25"/>
      <c r="K27" s="25"/>
    </row>
    <row r="28" spans="1:11" x14ac:dyDescent="0.2">
      <c r="A28" s="22"/>
      <c r="B28" s="23" t="s">
        <v>296</v>
      </c>
      <c r="C28" s="26">
        <f>C5/0.45/10/200*10^6</f>
        <v>88888.888888888891</v>
      </c>
      <c r="D28" s="24" t="s">
        <v>291</v>
      </c>
      <c r="E28" s="24"/>
      <c r="F28" s="24"/>
      <c r="G28" s="24"/>
      <c r="H28" s="24"/>
      <c r="I28" s="24"/>
      <c r="J28" s="25"/>
      <c r="K28" s="25" t="s">
        <v>297</v>
      </c>
    </row>
    <row r="29" spans="1:11" x14ac:dyDescent="0.2">
      <c r="A29" s="22"/>
      <c r="B29" s="23" t="s">
        <v>298</v>
      </c>
      <c r="C29" s="26">
        <f>C5*C6/C8</f>
        <v>54</v>
      </c>
      <c r="D29" s="24" t="s">
        <v>256</v>
      </c>
      <c r="E29" s="24"/>
      <c r="F29" s="24"/>
      <c r="G29" s="24"/>
      <c r="H29" s="24"/>
      <c r="I29" s="24"/>
      <c r="J29" s="25"/>
      <c r="K29" s="25"/>
    </row>
    <row r="30" spans="1:11" x14ac:dyDescent="0.2">
      <c r="A30" s="22"/>
      <c r="B30" s="23" t="s">
        <v>299</v>
      </c>
      <c r="C30" s="26">
        <f>C5/C8*1000*3600/C10/C11*C12/1000</f>
        <v>2072.2135007849292</v>
      </c>
      <c r="D30" s="24" t="s">
        <v>273</v>
      </c>
      <c r="E30" s="24"/>
      <c r="F30" s="24"/>
      <c r="G30" s="24"/>
      <c r="H30" s="24"/>
      <c r="I30" s="24"/>
      <c r="J30" s="25"/>
      <c r="K30" s="25"/>
    </row>
    <row r="31" spans="1:11" x14ac:dyDescent="0.2">
      <c r="A31" s="27" t="s">
        <v>300</v>
      </c>
      <c r="B31" s="28" t="s">
        <v>301</v>
      </c>
      <c r="C31" s="29">
        <f>SUM(C22:C24)</f>
        <v>5421.3</v>
      </c>
      <c r="D31" s="30" t="s">
        <v>273</v>
      </c>
      <c r="E31" s="30"/>
      <c r="F31" s="30"/>
      <c r="G31" s="30"/>
      <c r="H31" s="30"/>
      <c r="I31" s="30"/>
      <c r="J31" s="31"/>
      <c r="K31" s="31"/>
    </row>
    <row r="32" spans="1:11" x14ac:dyDescent="0.2">
      <c r="A32" s="27"/>
      <c r="B32" s="28" t="s">
        <v>302</v>
      </c>
      <c r="C32" s="29">
        <f>-C30</f>
        <v>-2072.2135007849292</v>
      </c>
      <c r="D32" s="30" t="s">
        <v>273</v>
      </c>
      <c r="E32" s="30"/>
      <c r="F32" s="30"/>
      <c r="G32" s="30"/>
      <c r="H32" s="30"/>
      <c r="I32" s="30"/>
      <c r="J32" s="31"/>
      <c r="K32" s="31"/>
    </row>
    <row r="33" spans="1:11" x14ac:dyDescent="0.2">
      <c r="A33" s="27"/>
      <c r="B33" s="28" t="s">
        <v>303</v>
      </c>
      <c r="C33" s="29">
        <f>-C27</f>
        <v>-1417.3333333333333</v>
      </c>
      <c r="D33" s="30" t="s">
        <v>273</v>
      </c>
      <c r="E33" s="30"/>
      <c r="F33" s="30"/>
      <c r="G33" s="30"/>
      <c r="H33" s="30"/>
      <c r="I33" s="30"/>
      <c r="J33" s="31"/>
      <c r="K33" s="31"/>
    </row>
    <row r="34" spans="1:11" x14ac:dyDescent="0.2">
      <c r="A34" s="27"/>
      <c r="B34" s="28" t="s">
        <v>304</v>
      </c>
      <c r="C34" s="32">
        <f>C31/C13</f>
        <v>216.852</v>
      </c>
      <c r="D34" s="30" t="s">
        <v>273</v>
      </c>
      <c r="E34" s="30"/>
      <c r="F34" s="30"/>
      <c r="G34" s="30"/>
      <c r="H34" s="30"/>
      <c r="I34" s="30"/>
      <c r="J34" s="31"/>
      <c r="K34" s="31"/>
    </row>
    <row r="35" spans="1:11" x14ac:dyDescent="0.2">
      <c r="A35" s="27"/>
      <c r="B35" s="28" t="s">
        <v>305</v>
      </c>
      <c r="C35" s="33">
        <f>-C29/C7</f>
        <v>-2.5592417061611375E-2</v>
      </c>
      <c r="D35" s="30" t="s">
        <v>306</v>
      </c>
      <c r="E35" s="30"/>
      <c r="F35" s="30"/>
      <c r="G35" s="30"/>
      <c r="H35" s="30"/>
      <c r="I35" s="30"/>
      <c r="J35" s="31"/>
      <c r="K35" s="31"/>
    </row>
    <row r="36" spans="1:11" x14ac:dyDescent="0.2">
      <c r="B36" s="34"/>
    </row>
    <row r="37" spans="1:11" x14ac:dyDescent="0.2">
      <c r="B37" s="34"/>
    </row>
    <row r="38" spans="1:11" x14ac:dyDescent="0.2">
      <c r="B38" s="35" t="s">
        <v>307</v>
      </c>
    </row>
    <row r="39" spans="1:11" x14ac:dyDescent="0.2">
      <c r="B39" s="34" t="s">
        <v>308</v>
      </c>
    </row>
    <row r="40" spans="1:11" x14ac:dyDescent="0.2">
      <c r="B40" s="34"/>
    </row>
    <row r="41" spans="1:11" x14ac:dyDescent="0.2">
      <c r="A41">
        <f>59/90</f>
        <v>0.65555555555555556</v>
      </c>
      <c r="B41" s="34"/>
    </row>
    <row r="42" spans="1:11" x14ac:dyDescent="0.2">
      <c r="B42" s="35" t="s">
        <v>309</v>
      </c>
      <c r="C42" t="s">
        <v>310</v>
      </c>
    </row>
    <row r="43" spans="1:11" x14ac:dyDescent="0.2">
      <c r="B43" s="34" t="s">
        <v>311</v>
      </c>
      <c r="C43">
        <v>75000</v>
      </c>
    </row>
    <row r="44" spans="1:11" x14ac:dyDescent="0.2">
      <c r="B44" s="34" t="s">
        <v>312</v>
      </c>
      <c r="C44">
        <v>50000</v>
      </c>
    </row>
    <row r="45" spans="1:11" x14ac:dyDescent="0.2">
      <c r="B45" s="34" t="s">
        <v>313</v>
      </c>
      <c r="C45">
        <v>50000</v>
      </c>
    </row>
    <row r="46" spans="1:11" x14ac:dyDescent="0.2">
      <c r="B46" s="34"/>
    </row>
    <row r="47" spans="1:11" x14ac:dyDescent="0.2">
      <c r="B47" s="34"/>
    </row>
    <row r="48" spans="1:11" x14ac:dyDescent="0.2">
      <c r="B48" s="34"/>
    </row>
    <row r="49" spans="2:2" x14ac:dyDescent="0.2">
      <c r="B49" s="34"/>
    </row>
    <row r="50" spans="2:2" x14ac:dyDescent="0.2">
      <c r="B50" s="34"/>
    </row>
    <row r="51" spans="2:2" x14ac:dyDescent="0.2">
      <c r="B51" s="34"/>
    </row>
    <row r="52" spans="2:2" x14ac:dyDescent="0.2">
      <c r="B52" s="34"/>
    </row>
    <row r="53" spans="2:2" x14ac:dyDescent="0.2">
      <c r="B53" s="34"/>
    </row>
    <row r="54" spans="2:2" x14ac:dyDescent="0.2">
      <c r="B54" s="34"/>
    </row>
    <row r="55" spans="2:2" x14ac:dyDescent="0.2">
      <c r="B55" s="34"/>
    </row>
    <row r="56" spans="2:2" x14ac:dyDescent="0.2">
      <c r="B56" s="34"/>
    </row>
    <row r="57" spans="2:2" x14ac:dyDescent="0.2">
      <c r="B57" s="34"/>
    </row>
    <row r="58" spans="2:2" x14ac:dyDescent="0.2">
      <c r="B58" s="34"/>
    </row>
    <row r="59" spans="2:2" x14ac:dyDescent="0.2">
      <c r="B59" s="34"/>
    </row>
    <row r="60" spans="2:2" x14ac:dyDescent="0.2">
      <c r="B60" s="34"/>
    </row>
    <row r="61" spans="2:2" x14ac:dyDescent="0.2">
      <c r="B61" s="34"/>
    </row>
    <row r="62" spans="2:2" x14ac:dyDescent="0.2">
      <c r="B62" s="34"/>
    </row>
    <row r="63" spans="2:2" x14ac:dyDescent="0.2">
      <c r="B63" s="34"/>
    </row>
    <row r="64" spans="2:2" x14ac:dyDescent="0.2">
      <c r="B64" s="34"/>
    </row>
    <row r="65" spans="2:2" x14ac:dyDescent="0.2">
      <c r="B65" s="34"/>
    </row>
    <row r="66" spans="2:2" x14ac:dyDescent="0.2">
      <c r="B66" s="34"/>
    </row>
    <row r="67" spans="2:2" x14ac:dyDescent="0.2">
      <c r="B67" s="34"/>
    </row>
    <row r="68" spans="2:2" x14ac:dyDescent="0.2">
      <c r="B68" s="34"/>
    </row>
    <row r="69" spans="2:2" x14ac:dyDescent="0.2">
      <c r="B69" s="34"/>
    </row>
    <row r="70" spans="2:2" x14ac:dyDescent="0.2">
      <c r="B70" s="34"/>
    </row>
    <row r="71" spans="2:2" x14ac:dyDescent="0.2">
      <c r="B71" s="34"/>
    </row>
    <row r="72" spans="2:2" x14ac:dyDescent="0.2">
      <c r="B72" s="34"/>
    </row>
    <row r="73" spans="2:2" x14ac:dyDescent="0.2">
      <c r="B73" s="34"/>
    </row>
    <row r="74" spans="2:2" x14ac:dyDescent="0.2">
      <c r="B74" s="34"/>
    </row>
    <row r="75" spans="2:2" x14ac:dyDescent="0.2">
      <c r="B75" s="34"/>
    </row>
    <row r="76" spans="2:2" x14ac:dyDescent="0.2">
      <c r="B76" s="34"/>
    </row>
    <row r="77" spans="2:2" x14ac:dyDescent="0.2">
      <c r="B77" s="34"/>
    </row>
    <row r="78" spans="2:2" x14ac:dyDescent="0.2">
      <c r="B78" s="34"/>
    </row>
    <row r="79" spans="2:2" x14ac:dyDescent="0.2">
      <c r="B79" s="34"/>
    </row>
    <row r="80" spans="2:2" x14ac:dyDescent="0.2">
      <c r="B80" s="34"/>
    </row>
    <row r="81" spans="2:2" x14ac:dyDescent="0.2">
      <c r="B81" s="34"/>
    </row>
    <row r="82" spans="2:2" x14ac:dyDescent="0.2">
      <c r="B82" s="34"/>
    </row>
    <row r="83" spans="2:2" x14ac:dyDescent="0.2">
      <c r="B83" s="34"/>
    </row>
    <row r="84" spans="2:2" x14ac:dyDescent="0.2">
      <c r="B84" s="34"/>
    </row>
    <row r="85" spans="2:2" x14ac:dyDescent="0.2">
      <c r="B85" s="34"/>
    </row>
    <row r="86" spans="2:2" x14ac:dyDescent="0.2">
      <c r="B86" s="34"/>
    </row>
    <row r="87" spans="2:2" x14ac:dyDescent="0.2">
      <c r="B87" s="34"/>
    </row>
    <row r="88" spans="2:2" x14ac:dyDescent="0.2">
      <c r="B88" s="34"/>
    </row>
    <row r="89" spans="2:2" x14ac:dyDescent="0.2">
      <c r="B89" s="34"/>
    </row>
    <row r="90" spans="2:2" x14ac:dyDescent="0.2">
      <c r="B90" s="34"/>
    </row>
    <row r="91" spans="2:2" x14ac:dyDescent="0.2">
      <c r="B91" s="34"/>
    </row>
    <row r="92" spans="2:2" x14ac:dyDescent="0.2">
      <c r="B92" s="34"/>
    </row>
    <row r="93" spans="2:2" x14ac:dyDescent="0.2">
      <c r="B93" s="34"/>
    </row>
    <row r="94" spans="2:2" x14ac:dyDescent="0.2">
      <c r="B94" s="34"/>
    </row>
    <row r="95" spans="2:2" x14ac:dyDescent="0.2">
      <c r="B95" s="34"/>
    </row>
    <row r="96" spans="2:2" x14ac:dyDescent="0.2">
      <c r="B96" s="34"/>
    </row>
    <row r="97" spans="2:2" x14ac:dyDescent="0.2">
      <c r="B97" s="34"/>
    </row>
    <row r="98" spans="2:2" x14ac:dyDescent="0.2">
      <c r="B98" s="34"/>
    </row>
    <row r="99" spans="2:2" x14ac:dyDescent="0.2">
      <c r="B99" s="34"/>
    </row>
    <row r="100" spans="2:2" x14ac:dyDescent="0.2">
      <c r="B100" s="34"/>
    </row>
    <row r="101" spans="2:2" x14ac:dyDescent="0.2">
      <c r="B101" s="34"/>
    </row>
    <row r="102" spans="2:2" x14ac:dyDescent="0.2">
      <c r="B102" s="34"/>
    </row>
    <row r="103" spans="2:2" x14ac:dyDescent="0.2">
      <c r="B103" s="34"/>
    </row>
    <row r="104" spans="2:2" x14ac:dyDescent="0.2">
      <c r="B104" s="34"/>
    </row>
    <row r="105" spans="2:2" x14ac:dyDescent="0.2">
      <c r="B105" s="34"/>
    </row>
    <row r="106" spans="2:2" x14ac:dyDescent="0.2">
      <c r="B106" s="34"/>
    </row>
    <row r="107" spans="2:2" x14ac:dyDescent="0.2">
      <c r="B107" s="34"/>
    </row>
    <row r="108" spans="2:2" x14ac:dyDescent="0.2">
      <c r="B108" s="34"/>
    </row>
    <row r="109" spans="2:2" x14ac:dyDescent="0.2">
      <c r="B109" s="34"/>
    </row>
    <row r="110" spans="2:2" x14ac:dyDescent="0.2">
      <c r="B110" s="34"/>
    </row>
    <row r="111" spans="2:2" x14ac:dyDescent="0.2">
      <c r="B111" s="34"/>
    </row>
    <row r="112" spans="2:2" x14ac:dyDescent="0.2">
      <c r="B112" s="34"/>
    </row>
    <row r="113" spans="2:2" x14ac:dyDescent="0.2">
      <c r="B113" s="34"/>
    </row>
    <row r="114" spans="2:2" x14ac:dyDescent="0.2">
      <c r="B114" s="34"/>
    </row>
    <row r="115" spans="2:2" x14ac:dyDescent="0.2">
      <c r="B115" s="34"/>
    </row>
    <row r="116" spans="2:2" x14ac:dyDescent="0.2">
      <c r="B116" s="34"/>
    </row>
    <row r="117" spans="2:2" x14ac:dyDescent="0.2">
      <c r="B117" s="34"/>
    </row>
    <row r="118" spans="2:2" x14ac:dyDescent="0.2">
      <c r="B118" s="34"/>
    </row>
    <row r="119" spans="2:2" x14ac:dyDescent="0.2">
      <c r="B119" s="34"/>
    </row>
    <row r="120" spans="2:2" x14ac:dyDescent="0.2">
      <c r="B120" s="34"/>
    </row>
    <row r="121" spans="2:2" x14ac:dyDescent="0.2">
      <c r="B121" s="34"/>
    </row>
    <row r="122" spans="2:2" x14ac:dyDescent="0.2">
      <c r="B122" s="34"/>
    </row>
    <row r="123" spans="2:2" x14ac:dyDescent="0.2">
      <c r="B123" s="34"/>
    </row>
    <row r="124" spans="2:2" x14ac:dyDescent="0.2">
      <c r="B124" s="34"/>
    </row>
    <row r="125" spans="2:2" x14ac:dyDescent="0.2">
      <c r="B125" s="34"/>
    </row>
    <row r="126" spans="2:2" x14ac:dyDescent="0.2">
      <c r="B126" s="34"/>
    </row>
    <row r="127" spans="2:2" x14ac:dyDescent="0.2">
      <c r="B127" s="34"/>
    </row>
    <row r="128" spans="2:2" x14ac:dyDescent="0.2">
      <c r="B128" s="34"/>
    </row>
    <row r="129" spans="2:2" x14ac:dyDescent="0.2">
      <c r="B129" s="34"/>
    </row>
    <row r="130" spans="2:2" x14ac:dyDescent="0.2">
      <c r="B130" s="34"/>
    </row>
    <row r="131" spans="2:2" x14ac:dyDescent="0.2">
      <c r="B131" s="34"/>
    </row>
    <row r="132" spans="2:2" x14ac:dyDescent="0.2">
      <c r="B132" s="34"/>
    </row>
    <row r="133" spans="2:2" x14ac:dyDescent="0.2">
      <c r="B133" s="34"/>
    </row>
    <row r="134" spans="2:2" x14ac:dyDescent="0.2">
      <c r="B134" s="34"/>
    </row>
    <row r="135" spans="2:2" x14ac:dyDescent="0.2">
      <c r="B135" s="34"/>
    </row>
    <row r="136" spans="2:2" x14ac:dyDescent="0.2">
      <c r="B136" s="34"/>
    </row>
    <row r="137" spans="2:2" x14ac:dyDescent="0.2">
      <c r="B137" s="34"/>
    </row>
    <row r="138" spans="2:2" x14ac:dyDescent="0.2">
      <c r="B138" s="34"/>
    </row>
    <row r="139" spans="2:2" x14ac:dyDescent="0.2">
      <c r="B139" s="34"/>
    </row>
  </sheetData>
  <mergeCells count="4">
    <mergeCell ref="A2:A18"/>
    <mergeCell ref="A20:A21"/>
    <mergeCell ref="A22:A30"/>
    <mergeCell ref="A31:A35"/>
  </mergeCells>
  <dataValidations count="1">
    <dataValidation type="list" allowBlank="1" showInputMessage="1" showErrorMessage="1" sqref="E2:E31" xr:uid="{C840CB2B-D72C-8E4A-8958-6B4ED16B0C25}">
      <formula1>"Yes,No"</formula1>
    </dataValidation>
  </dataValidations>
  <hyperlinks>
    <hyperlink ref="K15" r:id="rId1" xr:uid="{9A3389DC-D443-5442-90EF-76D742B02FF9}"/>
    <hyperlink ref="K26" r:id="rId2" location="tab-id-3" xr:uid="{41E3FCFA-F7A9-9040-B511-2B3705A7142C}"/>
    <hyperlink ref="K6" r:id="rId3" xr:uid="{507332C2-3B5B-1349-BD9E-8E86F8D704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126</v>
      </c>
      <c r="D1" t="s">
        <v>198</v>
      </c>
      <c r="E1" t="s">
        <v>219</v>
      </c>
    </row>
    <row r="2" spans="1:5" x14ac:dyDescent="0.2">
      <c r="B2" t="s">
        <v>2</v>
      </c>
      <c r="C2" t="s">
        <v>127</v>
      </c>
      <c r="D2" t="s">
        <v>199</v>
      </c>
    </row>
    <row r="3" spans="1:5" x14ac:dyDescent="0.2">
      <c r="B3" t="s">
        <v>3</v>
      </c>
      <c r="C3" t="s">
        <v>128</v>
      </c>
      <c r="D3" t="s">
        <v>200</v>
      </c>
    </row>
    <row r="4" spans="1:5" x14ac:dyDescent="0.2">
      <c r="B4" t="s">
        <v>4</v>
      </c>
      <c r="C4" t="s">
        <v>129</v>
      </c>
      <c r="D4" t="s">
        <v>201</v>
      </c>
    </row>
    <row r="5" spans="1:5" x14ac:dyDescent="0.2">
      <c r="B5" t="s">
        <v>5</v>
      </c>
      <c r="C5" t="s">
        <v>130</v>
      </c>
      <c r="D5" t="s">
        <v>202</v>
      </c>
    </row>
    <row r="6" spans="1:5" x14ac:dyDescent="0.2">
      <c r="B6" t="s">
        <v>6</v>
      </c>
      <c r="C6" t="s">
        <v>131</v>
      </c>
      <c r="D6" t="s">
        <v>203</v>
      </c>
    </row>
    <row r="7" spans="1:5" x14ac:dyDescent="0.2">
      <c r="B7" t="s">
        <v>7</v>
      </c>
      <c r="C7" t="s">
        <v>132</v>
      </c>
      <c r="D7" t="s">
        <v>204</v>
      </c>
    </row>
    <row r="8" spans="1:5" x14ac:dyDescent="0.2">
      <c r="B8" t="s">
        <v>8</v>
      </c>
      <c r="C8" t="s">
        <v>133</v>
      </c>
      <c r="D8" t="s">
        <v>205</v>
      </c>
    </row>
    <row r="9" spans="1:5" x14ac:dyDescent="0.2">
      <c r="B9" t="s">
        <v>9</v>
      </c>
      <c r="C9" t="s">
        <v>134</v>
      </c>
      <c r="D9" t="s">
        <v>206</v>
      </c>
    </row>
    <row r="10" spans="1:5" x14ac:dyDescent="0.2">
      <c r="B10" t="s">
        <v>10</v>
      </c>
      <c r="C10" t="s">
        <v>135</v>
      </c>
      <c r="D10" t="s">
        <v>207</v>
      </c>
    </row>
    <row r="11" spans="1:5" x14ac:dyDescent="0.2">
      <c r="B11" t="s">
        <v>11</v>
      </c>
      <c r="C11" t="s">
        <v>136</v>
      </c>
      <c r="D11" t="s">
        <v>208</v>
      </c>
    </row>
    <row r="12" spans="1:5" x14ac:dyDescent="0.2">
      <c r="B12" t="s">
        <v>12</v>
      </c>
      <c r="C12" t="s">
        <v>137</v>
      </c>
      <c r="D12" t="s">
        <v>209</v>
      </c>
    </row>
    <row r="13" spans="1:5" x14ac:dyDescent="0.2">
      <c r="B13" t="s">
        <v>13</v>
      </c>
      <c r="C13" t="s">
        <v>138</v>
      </c>
      <c r="D13" t="s">
        <v>210</v>
      </c>
    </row>
    <row r="14" spans="1:5" x14ac:dyDescent="0.2">
      <c r="B14" t="s">
        <v>14</v>
      </c>
      <c r="C14" t="s">
        <v>139</v>
      </c>
      <c r="D14" t="s">
        <v>211</v>
      </c>
    </row>
    <row r="15" spans="1:5" x14ac:dyDescent="0.2">
      <c r="B15" t="s">
        <v>15</v>
      </c>
      <c r="C15" t="s">
        <v>140</v>
      </c>
      <c r="D15" t="s">
        <v>212</v>
      </c>
    </row>
    <row r="16" spans="1:5" x14ac:dyDescent="0.2">
      <c r="B16" t="s">
        <v>16</v>
      </c>
      <c r="C16" t="s">
        <v>141</v>
      </c>
      <c r="D16" t="s">
        <v>213</v>
      </c>
    </row>
    <row r="17" spans="2:4" x14ac:dyDescent="0.2">
      <c r="B17" t="s">
        <v>17</v>
      </c>
      <c r="C17" t="s">
        <v>142</v>
      </c>
      <c r="D17" t="s">
        <v>214</v>
      </c>
    </row>
    <row r="18" spans="2:4" x14ac:dyDescent="0.2">
      <c r="B18" t="s">
        <v>18</v>
      </c>
      <c r="C18" t="s">
        <v>143</v>
      </c>
      <c r="D18" t="s">
        <v>215</v>
      </c>
    </row>
    <row r="19" spans="2:4" x14ac:dyDescent="0.2">
      <c r="B19" t="s">
        <v>19</v>
      </c>
      <c r="C19" t="s">
        <v>144</v>
      </c>
      <c r="D19" t="s">
        <v>216</v>
      </c>
    </row>
    <row r="20" spans="2:4" x14ac:dyDescent="0.2">
      <c r="B20" t="s">
        <v>20</v>
      </c>
      <c r="C20" t="s">
        <v>145</v>
      </c>
      <c r="D20" t="s">
        <v>217</v>
      </c>
    </row>
    <row r="21" spans="2:4" x14ac:dyDescent="0.2">
      <c r="B21" t="s">
        <v>21</v>
      </c>
      <c r="C21" t="s">
        <v>146</v>
      </c>
      <c r="D21" t="s">
        <v>218</v>
      </c>
    </row>
    <row r="22" spans="2:4" x14ac:dyDescent="0.2">
      <c r="B22" t="s">
        <v>22</v>
      </c>
      <c r="C22" t="s">
        <v>147</v>
      </c>
    </row>
    <row r="23" spans="2:4" x14ac:dyDescent="0.2">
      <c r="B23" t="s">
        <v>23</v>
      </c>
      <c r="C23" t="s">
        <v>148</v>
      </c>
    </row>
    <row r="24" spans="2:4" x14ac:dyDescent="0.2">
      <c r="B24" t="s">
        <v>24</v>
      </c>
      <c r="C24" t="s">
        <v>149</v>
      </c>
    </row>
    <row r="25" spans="2:4" x14ac:dyDescent="0.2">
      <c r="B25" t="s">
        <v>25</v>
      </c>
      <c r="C25" t="s">
        <v>150</v>
      </c>
    </row>
    <row r="26" spans="2:4" x14ac:dyDescent="0.2">
      <c r="B26" t="s">
        <v>26</v>
      </c>
      <c r="C26" t="s">
        <v>151</v>
      </c>
    </row>
    <row r="27" spans="2:4" x14ac:dyDescent="0.2">
      <c r="B27" t="s">
        <v>27</v>
      </c>
      <c r="C27" t="s">
        <v>152</v>
      </c>
    </row>
    <row r="28" spans="2:4" x14ac:dyDescent="0.2">
      <c r="B28" t="s">
        <v>28</v>
      </c>
      <c r="C28" t="s">
        <v>153</v>
      </c>
    </row>
    <row r="29" spans="2:4" x14ac:dyDescent="0.2">
      <c r="B29" t="s">
        <v>29</v>
      </c>
      <c r="C29" t="s">
        <v>154</v>
      </c>
    </row>
    <row r="30" spans="2:4" x14ac:dyDescent="0.2">
      <c r="B30" t="s">
        <v>30</v>
      </c>
      <c r="C30" t="s">
        <v>155</v>
      </c>
    </row>
    <row r="31" spans="2:4" x14ac:dyDescent="0.2">
      <c r="B31" t="s">
        <v>31</v>
      </c>
      <c r="C31" t="s">
        <v>156</v>
      </c>
    </row>
    <row r="32" spans="2:4" x14ac:dyDescent="0.2">
      <c r="B32" t="s">
        <v>32</v>
      </c>
      <c r="C32" t="s">
        <v>157</v>
      </c>
    </row>
    <row r="33" spans="2:3" x14ac:dyDescent="0.2">
      <c r="B33" t="s">
        <v>33</v>
      </c>
      <c r="C33" t="s">
        <v>158</v>
      </c>
    </row>
    <row r="34" spans="2:3" x14ac:dyDescent="0.2">
      <c r="B34" t="s">
        <v>34</v>
      </c>
      <c r="C34" t="s">
        <v>159</v>
      </c>
    </row>
    <row r="35" spans="2:3" x14ac:dyDescent="0.2">
      <c r="B35" t="s">
        <v>35</v>
      </c>
      <c r="C35" t="s">
        <v>160</v>
      </c>
    </row>
    <row r="36" spans="2:3" x14ac:dyDescent="0.2">
      <c r="B36" t="s">
        <v>36</v>
      </c>
      <c r="C36" t="s">
        <v>161</v>
      </c>
    </row>
    <row r="37" spans="2:3" x14ac:dyDescent="0.2">
      <c r="B37" t="s">
        <v>37</v>
      </c>
      <c r="C37" t="s">
        <v>162</v>
      </c>
    </row>
    <row r="38" spans="2:3" x14ac:dyDescent="0.2">
      <c r="B38" t="s">
        <v>38</v>
      </c>
      <c r="C38" t="s">
        <v>163</v>
      </c>
    </row>
    <row r="39" spans="2:3" x14ac:dyDescent="0.2">
      <c r="B39" t="s">
        <v>39</v>
      </c>
      <c r="C39" t="s">
        <v>164</v>
      </c>
    </row>
    <row r="40" spans="2:3" x14ac:dyDescent="0.2">
      <c r="B40" t="s">
        <v>40</v>
      </c>
      <c r="C40" t="s">
        <v>165</v>
      </c>
    </row>
    <row r="41" spans="2:3" x14ac:dyDescent="0.2">
      <c r="B41" t="s">
        <v>41</v>
      </c>
      <c r="C41" t="s">
        <v>166</v>
      </c>
    </row>
    <row r="42" spans="2:3" x14ac:dyDescent="0.2">
      <c r="B42" t="s">
        <v>42</v>
      </c>
      <c r="C42" t="s">
        <v>167</v>
      </c>
    </row>
    <row r="43" spans="2:3" x14ac:dyDescent="0.2">
      <c r="B43" t="s">
        <v>43</v>
      </c>
      <c r="C43" t="s">
        <v>168</v>
      </c>
    </row>
    <row r="44" spans="2:3" x14ac:dyDescent="0.2">
      <c r="B44" t="s">
        <v>44</v>
      </c>
      <c r="C44" t="s">
        <v>169</v>
      </c>
    </row>
    <row r="45" spans="2:3" x14ac:dyDescent="0.2">
      <c r="B45" t="s">
        <v>45</v>
      </c>
      <c r="C45" t="s">
        <v>170</v>
      </c>
    </row>
    <row r="46" spans="2:3" x14ac:dyDescent="0.2">
      <c r="B46" t="s">
        <v>46</v>
      </c>
      <c r="C46" t="s">
        <v>171</v>
      </c>
    </row>
    <row r="47" spans="2:3" x14ac:dyDescent="0.2">
      <c r="B47" t="s">
        <v>47</v>
      </c>
      <c r="C47" t="s">
        <v>172</v>
      </c>
    </row>
    <row r="48" spans="2:3" x14ac:dyDescent="0.2">
      <c r="B48" t="s">
        <v>48</v>
      </c>
      <c r="C48" t="s">
        <v>173</v>
      </c>
    </row>
    <row r="49" spans="2:3" x14ac:dyDescent="0.2">
      <c r="B49" t="s">
        <v>49</v>
      </c>
      <c r="C49" t="s">
        <v>174</v>
      </c>
    </row>
    <row r="50" spans="2:3" x14ac:dyDescent="0.2">
      <c r="B50" t="s">
        <v>50</v>
      </c>
      <c r="C50" t="s">
        <v>175</v>
      </c>
    </row>
    <row r="51" spans="2:3" x14ac:dyDescent="0.2">
      <c r="B51" t="s">
        <v>51</v>
      </c>
      <c r="C51" t="s">
        <v>176</v>
      </c>
    </row>
    <row r="52" spans="2:3" x14ac:dyDescent="0.2">
      <c r="B52" t="s">
        <v>52</v>
      </c>
      <c r="C52" t="s">
        <v>177</v>
      </c>
    </row>
    <row r="53" spans="2:3" x14ac:dyDescent="0.2">
      <c r="B53" t="s">
        <v>53</v>
      </c>
      <c r="C53" t="s">
        <v>178</v>
      </c>
    </row>
    <row r="54" spans="2:3" x14ac:dyDescent="0.2">
      <c r="B54" t="s">
        <v>54</v>
      </c>
      <c r="C54" t="s">
        <v>179</v>
      </c>
    </row>
    <row r="55" spans="2:3" x14ac:dyDescent="0.2">
      <c r="B55" t="s">
        <v>55</v>
      </c>
      <c r="C55" t="s">
        <v>180</v>
      </c>
    </row>
    <row r="56" spans="2:3" x14ac:dyDescent="0.2">
      <c r="B56" t="s">
        <v>56</v>
      </c>
      <c r="C56" t="s">
        <v>181</v>
      </c>
    </row>
    <row r="57" spans="2:3" x14ac:dyDescent="0.2">
      <c r="B57" t="s">
        <v>57</v>
      </c>
      <c r="C57" t="s">
        <v>182</v>
      </c>
    </row>
    <row r="58" spans="2:3" x14ac:dyDescent="0.2">
      <c r="B58" t="s">
        <v>58</v>
      </c>
      <c r="C58" t="s">
        <v>183</v>
      </c>
    </row>
    <row r="59" spans="2:3" x14ac:dyDescent="0.2">
      <c r="B59" t="s">
        <v>59</v>
      </c>
      <c r="C59" t="s">
        <v>184</v>
      </c>
    </row>
    <row r="60" spans="2:3" x14ac:dyDescent="0.2">
      <c r="B60" t="s">
        <v>60</v>
      </c>
      <c r="C60" t="s">
        <v>185</v>
      </c>
    </row>
    <row r="61" spans="2:3" x14ac:dyDescent="0.2">
      <c r="B61" t="s">
        <v>61</v>
      </c>
      <c r="C61" t="s">
        <v>186</v>
      </c>
    </row>
    <row r="62" spans="2:3" x14ac:dyDescent="0.2">
      <c r="B62" t="s">
        <v>62</v>
      </c>
      <c r="C62" t="s">
        <v>187</v>
      </c>
    </row>
    <row r="63" spans="2:3" x14ac:dyDescent="0.2">
      <c r="B63" t="s">
        <v>63</v>
      </c>
      <c r="C63" t="s">
        <v>188</v>
      </c>
    </row>
    <row r="64" spans="2:3" x14ac:dyDescent="0.2">
      <c r="B64" t="s">
        <v>64</v>
      </c>
      <c r="C64" t="s">
        <v>189</v>
      </c>
    </row>
    <row r="65" spans="2:3" x14ac:dyDescent="0.2">
      <c r="B65" t="s">
        <v>65</v>
      </c>
      <c r="C65" t="s">
        <v>190</v>
      </c>
    </row>
    <row r="66" spans="2:3" x14ac:dyDescent="0.2">
      <c r="B66" t="s">
        <v>66</v>
      </c>
      <c r="C66" t="s">
        <v>191</v>
      </c>
    </row>
    <row r="67" spans="2:3" x14ac:dyDescent="0.2">
      <c r="B67" t="s">
        <v>67</v>
      </c>
      <c r="C67" t="s">
        <v>192</v>
      </c>
    </row>
    <row r="68" spans="2:3" x14ac:dyDescent="0.2">
      <c r="B68" t="s">
        <v>68</v>
      </c>
      <c r="C68" t="s">
        <v>193</v>
      </c>
    </row>
    <row r="69" spans="2:3" x14ac:dyDescent="0.2">
      <c r="B69" t="s">
        <v>69</v>
      </c>
      <c r="C69" t="s">
        <v>194</v>
      </c>
    </row>
    <row r="70" spans="2:3" x14ac:dyDescent="0.2">
      <c r="B70" t="s">
        <v>70</v>
      </c>
      <c r="C70" t="s">
        <v>195</v>
      </c>
    </row>
    <row r="71" spans="2:3" x14ac:dyDescent="0.2">
      <c r="B71" t="s">
        <v>71</v>
      </c>
      <c r="C71" t="s">
        <v>196</v>
      </c>
    </row>
    <row r="72" spans="2:3" x14ac:dyDescent="0.2">
      <c r="B72" t="s">
        <v>72</v>
      </c>
      <c r="C72" t="s">
        <v>197</v>
      </c>
    </row>
    <row r="73" spans="2:3" x14ac:dyDescent="0.2">
      <c r="B73" t="s">
        <v>73</v>
      </c>
    </row>
    <row r="74" spans="2:3" x14ac:dyDescent="0.2">
      <c r="B74" t="s">
        <v>74</v>
      </c>
    </row>
    <row r="75" spans="2:3" x14ac:dyDescent="0.2">
      <c r="B75" t="s">
        <v>75</v>
      </c>
    </row>
    <row r="76" spans="2:3" x14ac:dyDescent="0.2">
      <c r="B76" t="s">
        <v>76</v>
      </c>
    </row>
    <row r="77" spans="2:3" x14ac:dyDescent="0.2">
      <c r="B77" t="s">
        <v>77</v>
      </c>
    </row>
    <row r="78" spans="2:3" x14ac:dyDescent="0.2">
      <c r="B78" t="s">
        <v>78</v>
      </c>
    </row>
    <row r="79" spans="2:3" x14ac:dyDescent="0.2">
      <c r="B79" t="s">
        <v>79</v>
      </c>
    </row>
    <row r="80" spans="2:3" x14ac:dyDescent="0.2">
      <c r="B80" t="s">
        <v>80</v>
      </c>
    </row>
    <row r="81" spans="2:2" x14ac:dyDescent="0.2">
      <c r="B81" t="s">
        <v>81</v>
      </c>
    </row>
    <row r="82" spans="2:2" x14ac:dyDescent="0.2">
      <c r="B82" t="s">
        <v>82</v>
      </c>
    </row>
    <row r="83" spans="2:2" x14ac:dyDescent="0.2">
      <c r="B83" t="s">
        <v>83</v>
      </c>
    </row>
    <row r="84" spans="2:2" x14ac:dyDescent="0.2">
      <c r="B84" t="s">
        <v>84</v>
      </c>
    </row>
    <row r="85" spans="2:2" x14ac:dyDescent="0.2">
      <c r="B85" t="s">
        <v>85</v>
      </c>
    </row>
    <row r="86" spans="2:2" x14ac:dyDescent="0.2">
      <c r="B86" t="s">
        <v>86</v>
      </c>
    </row>
    <row r="87" spans="2:2" x14ac:dyDescent="0.2">
      <c r="B87" t="s">
        <v>87</v>
      </c>
    </row>
    <row r="88" spans="2:2" x14ac:dyDescent="0.2">
      <c r="B88" t="s">
        <v>88</v>
      </c>
    </row>
    <row r="89" spans="2:2" x14ac:dyDescent="0.2">
      <c r="B89" t="s">
        <v>89</v>
      </c>
    </row>
    <row r="90" spans="2:2" x14ac:dyDescent="0.2">
      <c r="B90" t="s">
        <v>90</v>
      </c>
    </row>
    <row r="91" spans="2:2" x14ac:dyDescent="0.2">
      <c r="B91" t="s">
        <v>91</v>
      </c>
    </row>
    <row r="92" spans="2:2" x14ac:dyDescent="0.2">
      <c r="B92" t="s">
        <v>92</v>
      </c>
    </row>
    <row r="93" spans="2:2" x14ac:dyDescent="0.2">
      <c r="B93" t="s">
        <v>93</v>
      </c>
    </row>
    <row r="94" spans="2:2" x14ac:dyDescent="0.2">
      <c r="B94" t="s">
        <v>94</v>
      </c>
    </row>
    <row r="95" spans="2:2" x14ac:dyDescent="0.2">
      <c r="B95" t="s">
        <v>95</v>
      </c>
    </row>
    <row r="96" spans="2:2" x14ac:dyDescent="0.2">
      <c r="B96" t="s">
        <v>96</v>
      </c>
    </row>
    <row r="97" spans="2:2" x14ac:dyDescent="0.2">
      <c r="B97" t="s">
        <v>97</v>
      </c>
    </row>
    <row r="98" spans="2:2" x14ac:dyDescent="0.2">
      <c r="B98" t="s">
        <v>98</v>
      </c>
    </row>
    <row r="99" spans="2:2" x14ac:dyDescent="0.2">
      <c r="B99" t="s">
        <v>99</v>
      </c>
    </row>
    <row r="100" spans="2:2" x14ac:dyDescent="0.2">
      <c r="B100" t="s">
        <v>100</v>
      </c>
    </row>
    <row r="101" spans="2:2" x14ac:dyDescent="0.2">
      <c r="B101" t="s">
        <v>101</v>
      </c>
    </row>
    <row r="102" spans="2:2" x14ac:dyDescent="0.2">
      <c r="B102" t="s">
        <v>102</v>
      </c>
    </row>
    <row r="103" spans="2:2" x14ac:dyDescent="0.2">
      <c r="B103" t="s">
        <v>103</v>
      </c>
    </row>
    <row r="104" spans="2:2" x14ac:dyDescent="0.2">
      <c r="B104" t="s">
        <v>104</v>
      </c>
    </row>
    <row r="105" spans="2:2" x14ac:dyDescent="0.2">
      <c r="B105" t="s">
        <v>105</v>
      </c>
    </row>
    <row r="106" spans="2:2" x14ac:dyDescent="0.2">
      <c r="B106" t="s">
        <v>106</v>
      </c>
    </row>
    <row r="107" spans="2:2" x14ac:dyDescent="0.2">
      <c r="B107" t="s">
        <v>107</v>
      </c>
    </row>
    <row r="108" spans="2:2" x14ac:dyDescent="0.2">
      <c r="B108" t="s">
        <v>108</v>
      </c>
    </row>
    <row r="109" spans="2:2" x14ac:dyDescent="0.2">
      <c r="B109" t="s">
        <v>109</v>
      </c>
    </row>
    <row r="110" spans="2:2" x14ac:dyDescent="0.2">
      <c r="B110" t="s">
        <v>110</v>
      </c>
    </row>
    <row r="111" spans="2:2" x14ac:dyDescent="0.2">
      <c r="B111" t="s">
        <v>111</v>
      </c>
    </row>
    <row r="112" spans="2:2" x14ac:dyDescent="0.2">
      <c r="B112" t="s">
        <v>112</v>
      </c>
    </row>
    <row r="113" spans="2:2" x14ac:dyDescent="0.2">
      <c r="B113" t="s">
        <v>113</v>
      </c>
    </row>
    <row r="114" spans="2:2" x14ac:dyDescent="0.2">
      <c r="B114" t="s">
        <v>114</v>
      </c>
    </row>
    <row r="115" spans="2:2" x14ac:dyDescent="0.2">
      <c r="B115" t="s">
        <v>115</v>
      </c>
    </row>
    <row r="116" spans="2:2" x14ac:dyDescent="0.2">
      <c r="B116" t="s">
        <v>116</v>
      </c>
    </row>
    <row r="117" spans="2:2" x14ac:dyDescent="0.2">
      <c r="B117" t="s">
        <v>117</v>
      </c>
    </row>
    <row r="118" spans="2:2" x14ac:dyDescent="0.2">
      <c r="B118" t="s">
        <v>118</v>
      </c>
    </row>
    <row r="119" spans="2:2" x14ac:dyDescent="0.2">
      <c r="B119" t="s">
        <v>119</v>
      </c>
    </row>
    <row r="120" spans="2:2" x14ac:dyDescent="0.2">
      <c r="B120" t="s">
        <v>120</v>
      </c>
    </row>
    <row r="121" spans="2:2" x14ac:dyDescent="0.2">
      <c r="B121" t="s">
        <v>121</v>
      </c>
    </row>
    <row r="122" spans="2:2" x14ac:dyDescent="0.2">
      <c r="B122" t="s">
        <v>122</v>
      </c>
    </row>
    <row r="123" spans="2:2" x14ac:dyDescent="0.2">
      <c r="B123" t="s">
        <v>123</v>
      </c>
    </row>
    <row r="124" spans="2:2" x14ac:dyDescent="0.2">
      <c r="B124" t="s">
        <v>124</v>
      </c>
    </row>
    <row r="125" spans="2:2" x14ac:dyDescent="0.2">
      <c r="B125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H24" sqref="H24"/>
    </sheetView>
  </sheetViews>
  <sheetFormatPr baseColWidth="10" defaultColWidth="8.83203125" defaultRowHeight="15" x14ac:dyDescent="0.2"/>
  <sheetData>
    <row r="1" spans="1:7" x14ac:dyDescent="0.2">
      <c r="A1" s="1" t="s">
        <v>231</v>
      </c>
      <c r="B1" s="1" t="s">
        <v>232</v>
      </c>
      <c r="C1" s="1" t="s">
        <v>233</v>
      </c>
      <c r="D1" s="1" t="s">
        <v>234</v>
      </c>
      <c r="E1" s="1" t="s">
        <v>235</v>
      </c>
      <c r="F1" s="1" t="s">
        <v>236</v>
      </c>
      <c r="G1" s="1" t="s">
        <v>237</v>
      </c>
    </row>
    <row r="2" spans="1:7" x14ac:dyDescent="0.2">
      <c r="A2" t="s">
        <v>0</v>
      </c>
      <c r="B2" t="s">
        <v>314</v>
      </c>
      <c r="C2" t="s">
        <v>109</v>
      </c>
      <c r="D2" t="s">
        <v>0</v>
      </c>
      <c r="E2" t="s">
        <v>219</v>
      </c>
      <c r="F2" t="s">
        <v>315</v>
      </c>
      <c r="G2" s="36">
        <f>main!C31</f>
        <v>5421.3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indeces!$A$1:$A$1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indeces!$B$1:$B$125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H22" sqref="H22"/>
    </sheetView>
  </sheetViews>
  <sheetFormatPr baseColWidth="10" defaultColWidth="8.83203125" defaultRowHeight="15" x14ac:dyDescent="0.2"/>
  <cols>
    <col min="1" max="1" width="20.1640625" bestFit="1" customWidth="1"/>
    <col min="2" max="2" width="13.33203125" bestFit="1" customWidth="1"/>
    <col min="4" max="4" width="19" bestFit="1" customWidth="1"/>
  </cols>
  <sheetData>
    <row r="1" spans="1:6" x14ac:dyDescent="0.2">
      <c r="A1" s="1" t="s">
        <v>233</v>
      </c>
      <c r="B1" s="1" t="s">
        <v>234</v>
      </c>
      <c r="C1" s="1" t="s">
        <v>238</v>
      </c>
      <c r="D1" s="1" t="s">
        <v>239</v>
      </c>
      <c r="E1" s="1" t="s">
        <v>236</v>
      </c>
      <c r="F1" s="1" t="s">
        <v>237</v>
      </c>
    </row>
    <row r="2" spans="1:6" x14ac:dyDescent="0.2">
      <c r="A2" t="s">
        <v>158</v>
      </c>
      <c r="B2" t="s">
        <v>0</v>
      </c>
      <c r="C2" t="s">
        <v>316</v>
      </c>
      <c r="D2" t="s">
        <v>42</v>
      </c>
      <c r="E2" t="s">
        <v>315</v>
      </c>
      <c r="F2" s="37">
        <f>main!C34</f>
        <v>216.852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indeces!$C$1:$C$72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indeces!$A$1:$A$1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indeces!$B$1:$B$125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21.83203125" bestFit="1" customWidth="1"/>
  </cols>
  <sheetData>
    <row r="1" spans="1:6" x14ac:dyDescent="0.2">
      <c r="A1" s="1" t="s">
        <v>233</v>
      </c>
      <c r="B1" s="1" t="s">
        <v>234</v>
      </c>
      <c r="C1" s="1" t="s">
        <v>238</v>
      </c>
      <c r="D1" s="1" t="s">
        <v>239</v>
      </c>
      <c r="E1" s="1" t="s">
        <v>236</v>
      </c>
      <c r="F1" s="1" t="s">
        <v>237</v>
      </c>
    </row>
    <row r="2" spans="1:6" x14ac:dyDescent="0.2">
      <c r="A2" t="s">
        <v>207</v>
      </c>
      <c r="B2" t="s">
        <v>0</v>
      </c>
      <c r="C2" t="s">
        <v>316</v>
      </c>
      <c r="D2" t="s">
        <v>42</v>
      </c>
      <c r="E2" t="s">
        <v>317</v>
      </c>
      <c r="F2">
        <f>main!C35</f>
        <v>-2.5592417061611375E-2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indeces!$D$1:$D$21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indeces!$A$1:$A$1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indeces!$B$1:$B$125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workbookViewId="0">
      <selection activeCell="H4" sqref="H4"/>
    </sheetView>
  </sheetViews>
  <sheetFormatPr baseColWidth="10" defaultColWidth="8.83203125" defaultRowHeight="15" x14ac:dyDescent="0.2"/>
  <cols>
    <col min="1" max="8" width="9" customWidth="1"/>
  </cols>
  <sheetData>
    <row r="1" spans="1:8" x14ac:dyDescent="0.2">
      <c r="A1" s="1" t="s">
        <v>231</v>
      </c>
      <c r="B1" s="1" t="s">
        <v>232</v>
      </c>
      <c r="C1" s="1" t="s">
        <v>233</v>
      </c>
      <c r="D1" s="1" t="s">
        <v>234</v>
      </c>
      <c r="E1" s="1" t="s">
        <v>238</v>
      </c>
      <c r="F1" s="1" t="s">
        <v>239</v>
      </c>
      <c r="G1" s="1" t="s">
        <v>236</v>
      </c>
      <c r="H1" s="1" t="s">
        <v>237</v>
      </c>
    </row>
    <row r="2" spans="1:8" x14ac:dyDescent="0.2">
      <c r="A2" t="s">
        <v>0</v>
      </c>
      <c r="B2" t="s">
        <v>314</v>
      </c>
      <c r="C2" t="s">
        <v>104</v>
      </c>
      <c r="D2" t="s">
        <v>0</v>
      </c>
      <c r="E2" t="s">
        <v>316</v>
      </c>
      <c r="F2" t="s">
        <v>42</v>
      </c>
      <c r="G2" t="s">
        <v>315</v>
      </c>
      <c r="H2" s="36">
        <f>main!C32</f>
        <v>-2072.2135007849292</v>
      </c>
    </row>
    <row r="3" spans="1:8" x14ac:dyDescent="0.2">
      <c r="A3" t="s">
        <v>0</v>
      </c>
      <c r="B3" t="s">
        <v>314</v>
      </c>
      <c r="C3" t="s">
        <v>106</v>
      </c>
      <c r="D3" t="s">
        <v>0</v>
      </c>
      <c r="E3" t="s">
        <v>316</v>
      </c>
      <c r="F3" t="s">
        <v>9</v>
      </c>
      <c r="G3" t="s">
        <v>315</v>
      </c>
      <c r="H3" s="36">
        <f>main!C33</f>
        <v>-1417.3333333333333</v>
      </c>
    </row>
  </sheetData>
  <dataValidations count="2">
    <dataValidation type="list" allowBlank="1" showInputMessage="1" showErrorMessage="1" sqref="B2:B11 E2:E11" xr:uid="{00000000-0002-0000-0500-000001000000}">
      <formula1>"Activity,Commodity"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indeces!$A$1:$A$1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indeces!$B$1:$B$125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indeces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2022-04-06T08:31:57Z</dcterms:created>
  <dcterms:modified xsi:type="dcterms:W3CDTF">2022-04-06T08:42:48Z</dcterms:modified>
</cp:coreProperties>
</file>