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polimi365.sharepoint.com/sites/DENG-SESAM/Documenti condivisi/c-Research/c-Publications on-going/2023_ERL_Crevani-Rocco_DSS_ICS/DSS4ICS multi-potential/"/>
    </mc:Choice>
  </mc:AlternateContent>
  <xr:revisionPtr revIDLastSave="37" documentId="8_{04E81C46-D366-47DA-ADA8-7777BF9D0491}" xr6:coauthVersionLast="47" xr6:coauthVersionMax="47" xr10:uidLastSave="{0F7A22FD-01B9-4150-B39E-774819D99146}"/>
  <bookViews>
    <workbookView minimized="1" xWindow="-420" yWindow="160" windowWidth="14400" windowHeight="7310" firstSheet="1" activeTab="1" xr2:uid="{00000000-000D-0000-FFFF-FFFF00000000}"/>
  </bookViews>
  <sheets>
    <sheet name="Module1" sheetId="1" r:id="rId1"/>
    <sheet name="Module2" sheetId="2" r:id="rId2"/>
  </sheets>
  <externalReferences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C2" i="1" l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Q2" i="1" l="1"/>
  <c r="Q14" i="1"/>
  <c r="Q16" i="1"/>
  <c r="Q17" i="1"/>
  <c r="Q18" i="1"/>
  <c r="Q22" i="1"/>
  <c r="Q24" i="1"/>
  <c r="Q25" i="1"/>
  <c r="Q26" i="1"/>
  <c r="Q32" i="1"/>
  <c r="Q33" i="1"/>
  <c r="Q40" i="1"/>
  <c r="Q41" i="1"/>
  <c r="Q46" i="1"/>
  <c r="Q49" i="1"/>
  <c r="Q50" i="1"/>
  <c r="Q44" i="1"/>
  <c r="Q43" i="1"/>
  <c r="Q38" i="1"/>
  <c r="Q36" i="1"/>
  <c r="Q35" i="1"/>
  <c r="Q30" i="1"/>
  <c r="Q28" i="1"/>
  <c r="Q27" i="1"/>
  <c r="Q20" i="1"/>
  <c r="Q19" i="1"/>
  <c r="Q12" i="1"/>
  <c r="Q11" i="1"/>
  <c r="Q6" i="1"/>
  <c r="Q4" i="1"/>
  <c r="Q3" i="1"/>
  <c r="Q5" i="1"/>
  <c r="Q7" i="1"/>
  <c r="Q8" i="1"/>
  <c r="Q9" i="1"/>
  <c r="Q10" i="1"/>
  <c r="Q13" i="1"/>
  <c r="Q15" i="1"/>
  <c r="Q21" i="1"/>
  <c r="Q23" i="1"/>
  <c r="Q29" i="1"/>
  <c r="Q31" i="1"/>
  <c r="Q34" i="1"/>
  <c r="Q37" i="1"/>
  <c r="Q39" i="1"/>
  <c r="Q42" i="1"/>
  <c r="Q45" i="1"/>
  <c r="Q47" i="1"/>
  <c r="Q48" i="1"/>
  <c r="S50" i="1"/>
  <c r="S49" i="1"/>
  <c r="S48" i="1"/>
  <c r="S47" i="1"/>
  <c r="S46" i="1"/>
  <c r="S45" i="1"/>
  <c r="S44" i="1"/>
  <c r="S43" i="1"/>
  <c r="S42" i="1"/>
  <c r="S41" i="1"/>
  <c r="S40" i="1"/>
  <c r="S39" i="1"/>
  <c r="S38" i="1"/>
  <c r="S37" i="1"/>
  <c r="S36" i="1"/>
  <c r="S35" i="1"/>
  <c r="S34" i="1"/>
  <c r="S33" i="1"/>
  <c r="S32" i="1"/>
  <c r="S31" i="1"/>
  <c r="S30" i="1"/>
  <c r="S29" i="1"/>
  <c r="S28" i="1"/>
  <c r="S27" i="1"/>
  <c r="S26" i="1"/>
  <c r="S25" i="1"/>
  <c r="S24" i="1"/>
  <c r="S23" i="1"/>
  <c r="S22" i="1"/>
  <c r="S21" i="1"/>
  <c r="S20" i="1"/>
  <c r="S19" i="1"/>
  <c r="S18" i="1"/>
  <c r="S17" i="1"/>
  <c r="S16" i="1"/>
  <c r="S15" i="1"/>
  <c r="S14" i="1"/>
  <c r="S13" i="1"/>
  <c r="S12" i="1"/>
  <c r="S11" i="1"/>
  <c r="S10" i="1"/>
  <c r="S9" i="1"/>
  <c r="S8" i="1"/>
  <c r="S7" i="1"/>
  <c r="S6" i="1"/>
  <c r="S5" i="1"/>
  <c r="S4" i="1"/>
  <c r="S3" i="1"/>
  <c r="S2" i="1"/>
  <c r="T2" i="1" l="1"/>
  <c r="D3" i="1"/>
  <c r="I50" i="1" l="1"/>
  <c r="N50" i="1" s="1"/>
  <c r="T50" i="1" s="1"/>
  <c r="D50" i="1"/>
  <c r="C50" i="1"/>
  <c r="I49" i="1"/>
  <c r="N49" i="1" s="1"/>
  <c r="T49" i="1" s="1"/>
  <c r="D49" i="1"/>
  <c r="C49" i="1"/>
  <c r="E49" i="1"/>
  <c r="I48" i="1"/>
  <c r="N48" i="1" s="1"/>
  <c r="T48" i="1" s="1"/>
  <c r="D48" i="1"/>
  <c r="C48" i="1"/>
  <c r="I47" i="1"/>
  <c r="N47" i="1" s="1"/>
  <c r="T47" i="1" s="1"/>
  <c r="D47" i="1"/>
  <c r="C47" i="1"/>
  <c r="E47" i="1"/>
  <c r="I46" i="1"/>
  <c r="N46" i="1" s="1"/>
  <c r="T46" i="1" s="1"/>
  <c r="D46" i="1"/>
  <c r="C46" i="1"/>
  <c r="I45" i="1"/>
  <c r="N45" i="1" s="1"/>
  <c r="T45" i="1" s="1"/>
  <c r="D45" i="1"/>
  <c r="C45" i="1"/>
  <c r="I44" i="1"/>
  <c r="N44" i="1" s="1"/>
  <c r="T44" i="1" s="1"/>
  <c r="D44" i="1"/>
  <c r="C44" i="1"/>
  <c r="I43" i="1"/>
  <c r="N43" i="1" s="1"/>
  <c r="T43" i="1" s="1"/>
  <c r="D43" i="1"/>
  <c r="C43" i="1"/>
  <c r="I42" i="1"/>
  <c r="N42" i="1" s="1"/>
  <c r="T42" i="1" s="1"/>
  <c r="D42" i="1"/>
  <c r="C42" i="1"/>
  <c r="I41" i="1"/>
  <c r="N41" i="1" s="1"/>
  <c r="T41" i="1" s="1"/>
  <c r="D41" i="1"/>
  <c r="C41" i="1"/>
  <c r="I40" i="1"/>
  <c r="N40" i="1" s="1"/>
  <c r="T40" i="1" s="1"/>
  <c r="D40" i="1"/>
  <c r="C40" i="1"/>
  <c r="I39" i="1"/>
  <c r="N39" i="1" s="1"/>
  <c r="T39" i="1" s="1"/>
  <c r="D39" i="1"/>
  <c r="C39" i="1"/>
  <c r="I38" i="1"/>
  <c r="N38" i="1" s="1"/>
  <c r="T38" i="1" s="1"/>
  <c r="D38" i="1"/>
  <c r="C38" i="1"/>
  <c r="I37" i="1"/>
  <c r="N37" i="1" s="1"/>
  <c r="T37" i="1" s="1"/>
  <c r="D37" i="1"/>
  <c r="C37" i="1"/>
  <c r="I36" i="1"/>
  <c r="N36" i="1" s="1"/>
  <c r="T36" i="1" s="1"/>
  <c r="D36" i="1"/>
  <c r="C36" i="1"/>
  <c r="I35" i="1"/>
  <c r="N35" i="1" s="1"/>
  <c r="T35" i="1" s="1"/>
  <c r="D35" i="1"/>
  <c r="C35" i="1"/>
  <c r="I34" i="1"/>
  <c r="N34" i="1" s="1"/>
  <c r="T34" i="1" s="1"/>
  <c r="D34" i="1"/>
  <c r="C34" i="1"/>
  <c r="I33" i="1"/>
  <c r="N33" i="1" s="1"/>
  <c r="T33" i="1" s="1"/>
  <c r="D33" i="1"/>
  <c r="C33" i="1"/>
  <c r="I32" i="1"/>
  <c r="N32" i="1" s="1"/>
  <c r="T32" i="1" s="1"/>
  <c r="D32" i="1"/>
  <c r="C32" i="1"/>
  <c r="I31" i="1"/>
  <c r="N31" i="1" s="1"/>
  <c r="T31" i="1" s="1"/>
  <c r="D31" i="1"/>
  <c r="C31" i="1"/>
  <c r="I30" i="1"/>
  <c r="N30" i="1" s="1"/>
  <c r="T30" i="1" s="1"/>
  <c r="D30" i="1"/>
  <c r="C30" i="1"/>
  <c r="I29" i="1"/>
  <c r="N29" i="1" s="1"/>
  <c r="T29" i="1" s="1"/>
  <c r="D29" i="1"/>
  <c r="C29" i="1"/>
  <c r="I28" i="1"/>
  <c r="N28" i="1" s="1"/>
  <c r="T28" i="1" s="1"/>
  <c r="D28" i="1"/>
  <c r="C28" i="1"/>
  <c r="I27" i="1"/>
  <c r="N27" i="1" s="1"/>
  <c r="T27" i="1" s="1"/>
  <c r="D27" i="1"/>
  <c r="C27" i="1"/>
  <c r="I26" i="1"/>
  <c r="N26" i="1" s="1"/>
  <c r="T26" i="1" s="1"/>
  <c r="D26" i="1"/>
  <c r="C26" i="1"/>
  <c r="I25" i="1"/>
  <c r="N25" i="1" s="1"/>
  <c r="T25" i="1" s="1"/>
  <c r="D25" i="1"/>
  <c r="C25" i="1"/>
  <c r="I24" i="1"/>
  <c r="N24" i="1" s="1"/>
  <c r="T24" i="1" s="1"/>
  <c r="D24" i="1"/>
  <c r="C24" i="1"/>
  <c r="I23" i="1"/>
  <c r="N23" i="1" s="1"/>
  <c r="T23" i="1" s="1"/>
  <c r="D23" i="1"/>
  <c r="C23" i="1"/>
  <c r="I22" i="1"/>
  <c r="N22" i="1" s="1"/>
  <c r="T22" i="1" s="1"/>
  <c r="D22" i="1"/>
  <c r="C22" i="1"/>
  <c r="I21" i="1"/>
  <c r="N21" i="1" s="1"/>
  <c r="T21" i="1" s="1"/>
  <c r="D21" i="1"/>
  <c r="C21" i="1"/>
  <c r="I20" i="1"/>
  <c r="N20" i="1" s="1"/>
  <c r="T20" i="1" s="1"/>
  <c r="D20" i="1"/>
  <c r="C20" i="1"/>
  <c r="I19" i="1"/>
  <c r="N19" i="1" s="1"/>
  <c r="T19" i="1" s="1"/>
  <c r="D19" i="1"/>
  <c r="C19" i="1"/>
  <c r="I18" i="1"/>
  <c r="N18" i="1" s="1"/>
  <c r="T18" i="1" s="1"/>
  <c r="D18" i="1"/>
  <c r="C18" i="1"/>
  <c r="I17" i="1"/>
  <c r="N17" i="1" s="1"/>
  <c r="T17" i="1" s="1"/>
  <c r="D17" i="1"/>
  <c r="C17" i="1"/>
  <c r="I16" i="1"/>
  <c r="N16" i="1" s="1"/>
  <c r="T16" i="1" s="1"/>
  <c r="D16" i="1"/>
  <c r="C16" i="1"/>
  <c r="I15" i="1"/>
  <c r="N15" i="1" s="1"/>
  <c r="T15" i="1" s="1"/>
  <c r="D15" i="1"/>
  <c r="C15" i="1"/>
  <c r="I14" i="1"/>
  <c r="N14" i="1" s="1"/>
  <c r="T14" i="1" s="1"/>
  <c r="D14" i="1"/>
  <c r="C14" i="1"/>
  <c r="I13" i="1"/>
  <c r="N13" i="1" s="1"/>
  <c r="T13" i="1" s="1"/>
  <c r="D13" i="1"/>
  <c r="C13" i="1"/>
  <c r="I12" i="1"/>
  <c r="N12" i="1" s="1"/>
  <c r="T12" i="1" s="1"/>
  <c r="D12" i="1"/>
  <c r="C12" i="1"/>
  <c r="I11" i="1"/>
  <c r="N11" i="1" s="1"/>
  <c r="T11" i="1" s="1"/>
  <c r="D11" i="1"/>
  <c r="C11" i="1"/>
  <c r="I10" i="1"/>
  <c r="N10" i="1" s="1"/>
  <c r="T10" i="1" s="1"/>
  <c r="D10" i="1"/>
  <c r="C10" i="1"/>
  <c r="I9" i="1"/>
  <c r="N9" i="1" s="1"/>
  <c r="T9" i="1" s="1"/>
  <c r="D9" i="1"/>
  <c r="C9" i="1"/>
  <c r="I8" i="1"/>
  <c r="N8" i="1" s="1"/>
  <c r="T8" i="1" s="1"/>
  <c r="D8" i="1"/>
  <c r="C8" i="1"/>
  <c r="I7" i="1"/>
  <c r="N7" i="1" s="1"/>
  <c r="T7" i="1" s="1"/>
  <c r="D7" i="1"/>
  <c r="C7" i="1"/>
  <c r="I6" i="1"/>
  <c r="N6" i="1" s="1"/>
  <c r="T6" i="1" s="1"/>
  <c r="D6" i="1"/>
  <c r="C6" i="1"/>
  <c r="I5" i="1"/>
  <c r="N5" i="1" s="1"/>
  <c r="T5" i="1" s="1"/>
  <c r="D5" i="1"/>
  <c r="C5" i="1"/>
  <c r="I4" i="1"/>
  <c r="N4" i="1" s="1"/>
  <c r="T4" i="1" s="1"/>
  <c r="D4" i="1"/>
  <c r="C4" i="1"/>
  <c r="I3" i="1"/>
  <c r="N3" i="1" s="1"/>
  <c r="T3" i="1" s="1"/>
  <c r="C3" i="1"/>
  <c r="I2" i="1"/>
  <c r="N2" i="1" s="1"/>
  <c r="D2" i="1"/>
  <c r="C2" i="1"/>
  <c r="E19" i="1" l="1"/>
  <c r="M19" i="1" s="1"/>
  <c r="E44" i="1"/>
  <c r="J44" i="1" s="1"/>
  <c r="K44" i="1" s="1"/>
  <c r="L44" i="1" s="1"/>
  <c r="AB44" i="1" s="1"/>
  <c r="E12" i="1"/>
  <c r="J12" i="1" s="1"/>
  <c r="K12" i="1" s="1"/>
  <c r="L12" i="1" s="1"/>
  <c r="E28" i="1"/>
  <c r="J28" i="1" s="1"/>
  <c r="K28" i="1" s="1"/>
  <c r="L28" i="1" s="1"/>
  <c r="AB28" i="1" s="1"/>
  <c r="E36" i="1"/>
  <c r="J36" i="1" s="1"/>
  <c r="K36" i="1" s="1"/>
  <c r="L36" i="1" s="1"/>
  <c r="AB36" i="1" s="1"/>
  <c r="E39" i="1"/>
  <c r="F39" i="1" s="1"/>
  <c r="E22" i="1"/>
  <c r="G22" i="1" s="1"/>
  <c r="E43" i="1"/>
  <c r="M43" i="1" s="1"/>
  <c r="E11" i="1"/>
  <c r="H11" i="1" s="1"/>
  <c r="E35" i="1"/>
  <c r="M35" i="1" s="1"/>
  <c r="E2" i="1"/>
  <c r="J2" i="1" s="1"/>
  <c r="K2" i="1" s="1"/>
  <c r="L2" i="1" s="1"/>
  <c r="AB2" i="1" s="1"/>
  <c r="E13" i="1"/>
  <c r="J13" i="1" s="1"/>
  <c r="K13" i="1" s="1"/>
  <c r="L13" i="1" s="1"/>
  <c r="AB13" i="1" s="1"/>
  <c r="G49" i="1"/>
  <c r="E21" i="1"/>
  <c r="H21" i="1" s="1"/>
  <c r="E23" i="1"/>
  <c r="M23" i="1" s="1"/>
  <c r="E3" i="1"/>
  <c r="J3" i="1" s="1"/>
  <c r="K3" i="1" s="1"/>
  <c r="L3" i="1" s="1"/>
  <c r="AB3" i="1" s="1"/>
  <c r="E31" i="1"/>
  <c r="M31" i="1" s="1"/>
  <c r="E27" i="1"/>
  <c r="M27" i="1" s="1"/>
  <c r="H12" i="1"/>
  <c r="E41" i="1"/>
  <c r="M41" i="1" s="1"/>
  <c r="E4" i="1"/>
  <c r="J4" i="1" s="1"/>
  <c r="K4" i="1" s="1"/>
  <c r="L4" i="1" s="1"/>
  <c r="E20" i="1"/>
  <c r="G20" i="1" s="1"/>
  <c r="E37" i="1"/>
  <c r="F37" i="1" s="1"/>
  <c r="E15" i="1"/>
  <c r="G15" i="1" s="1"/>
  <c r="E7" i="1"/>
  <c r="H7" i="1" s="1"/>
  <c r="E34" i="1"/>
  <c r="H34" i="1" s="1"/>
  <c r="E32" i="1"/>
  <c r="E5" i="1"/>
  <c r="G5" i="1" s="1"/>
  <c r="E8" i="1"/>
  <c r="E48" i="1"/>
  <c r="F48" i="1" s="1"/>
  <c r="E50" i="1"/>
  <c r="E26" i="1"/>
  <c r="H26" i="1" s="1"/>
  <c r="M47" i="1"/>
  <c r="J47" i="1"/>
  <c r="K47" i="1" s="1"/>
  <c r="L47" i="1" s="1"/>
  <c r="AB47" i="1" s="1"/>
  <c r="H47" i="1"/>
  <c r="F47" i="1"/>
  <c r="G47" i="1"/>
  <c r="E16" i="1"/>
  <c r="H16" i="1" s="1"/>
  <c r="E40" i="1"/>
  <c r="H40" i="1" s="1"/>
  <c r="J49" i="1"/>
  <c r="K49" i="1" s="1"/>
  <c r="L49" i="1" s="1"/>
  <c r="AB49" i="1" s="1"/>
  <c r="F49" i="1"/>
  <c r="M49" i="1"/>
  <c r="E6" i="1"/>
  <c r="G6" i="1" s="1"/>
  <c r="E9" i="1"/>
  <c r="F9" i="1" s="1"/>
  <c r="E10" i="1"/>
  <c r="F10" i="1" s="1"/>
  <c r="E18" i="1"/>
  <c r="H18" i="1" s="1"/>
  <c r="E29" i="1"/>
  <c r="G29" i="1" s="1"/>
  <c r="E42" i="1"/>
  <c r="F42" i="1" s="1"/>
  <c r="E24" i="1"/>
  <c r="H24" i="1" s="1"/>
  <c r="H49" i="1"/>
  <c r="E17" i="1"/>
  <c r="F17" i="1" s="1"/>
  <c r="E25" i="1"/>
  <c r="F25" i="1" s="1"/>
  <c r="E33" i="1"/>
  <c r="F33" i="1" s="1"/>
  <c r="E14" i="1"/>
  <c r="G14" i="1" s="1"/>
  <c r="E30" i="1"/>
  <c r="G30" i="1" s="1"/>
  <c r="E38" i="1"/>
  <c r="G38" i="1" s="1"/>
  <c r="G44" i="1"/>
  <c r="E46" i="1"/>
  <c r="H46" i="1" s="1"/>
  <c r="E45" i="1"/>
  <c r="G45" i="1" s="1"/>
  <c r="F12" i="1" l="1"/>
  <c r="AB4" i="1"/>
  <c r="G39" i="1"/>
  <c r="AB12" i="1"/>
  <c r="G12" i="1"/>
  <c r="H44" i="1"/>
  <c r="F44" i="1"/>
  <c r="M44" i="1"/>
  <c r="G19" i="1"/>
  <c r="H39" i="1"/>
  <c r="J39" i="1"/>
  <c r="K39" i="1" s="1"/>
  <c r="L39" i="1" s="1"/>
  <c r="AB39" i="1" s="1"/>
  <c r="M28" i="1"/>
  <c r="H28" i="1"/>
  <c r="M39" i="1"/>
  <c r="M22" i="1"/>
  <c r="H22" i="1"/>
  <c r="F21" i="1"/>
  <c r="F36" i="1"/>
  <c r="J43" i="1"/>
  <c r="K43" i="1" s="1"/>
  <c r="L43" i="1" s="1"/>
  <c r="AB43" i="1" s="1"/>
  <c r="F20" i="1"/>
  <c r="M11" i="1"/>
  <c r="F19" i="1"/>
  <c r="M36" i="1"/>
  <c r="G23" i="1"/>
  <c r="G4" i="1"/>
  <c r="G36" i="1"/>
  <c r="H19" i="1"/>
  <c r="F43" i="1"/>
  <c r="J19" i="1"/>
  <c r="K19" i="1" s="1"/>
  <c r="L19" i="1" s="1"/>
  <c r="AB19" i="1" s="1"/>
  <c r="F4" i="1"/>
  <c r="G28" i="1"/>
  <c r="M12" i="1"/>
  <c r="F2" i="1"/>
  <c r="H36" i="1"/>
  <c r="G43" i="1"/>
  <c r="F23" i="1"/>
  <c r="J23" i="1"/>
  <c r="K23" i="1" s="1"/>
  <c r="L23" i="1" s="1"/>
  <c r="AB23" i="1" s="1"/>
  <c r="H23" i="1"/>
  <c r="F28" i="1"/>
  <c r="H35" i="1"/>
  <c r="H31" i="1"/>
  <c r="G21" i="1"/>
  <c r="J22" i="1"/>
  <c r="K22" i="1" s="1"/>
  <c r="L22" i="1" s="1"/>
  <c r="AB22" i="1" s="1"/>
  <c r="F15" i="1"/>
  <c r="F11" i="1"/>
  <c r="J11" i="1"/>
  <c r="K11" i="1" s="1"/>
  <c r="L11" i="1" s="1"/>
  <c r="H43" i="1"/>
  <c r="G46" i="1"/>
  <c r="F3" i="1"/>
  <c r="J21" i="1"/>
  <c r="K21" i="1" s="1"/>
  <c r="L21" i="1" s="1"/>
  <c r="AB21" i="1" s="1"/>
  <c r="F22" i="1"/>
  <c r="G35" i="1"/>
  <c r="F35" i="1"/>
  <c r="M21" i="1"/>
  <c r="M3" i="1"/>
  <c r="F41" i="1"/>
  <c r="J41" i="1"/>
  <c r="K41" i="1" s="1"/>
  <c r="L41" i="1" s="1"/>
  <c r="AB41" i="1" s="1"/>
  <c r="J27" i="1"/>
  <c r="K27" i="1" s="1"/>
  <c r="L27" i="1" s="1"/>
  <c r="AB27" i="1" s="1"/>
  <c r="F27" i="1"/>
  <c r="G41" i="1"/>
  <c r="G27" i="1"/>
  <c r="H2" i="1"/>
  <c r="H27" i="1"/>
  <c r="J35" i="1"/>
  <c r="K35" i="1" s="1"/>
  <c r="L35" i="1" s="1"/>
  <c r="AB35" i="1" s="1"/>
  <c r="M2" i="1"/>
  <c r="G11" i="1"/>
  <c r="H13" i="1"/>
  <c r="H41" i="1"/>
  <c r="M13" i="1"/>
  <c r="F13" i="1"/>
  <c r="G13" i="1"/>
  <c r="G2" i="1"/>
  <c r="G31" i="1"/>
  <c r="J15" i="1"/>
  <c r="K15" i="1" s="1"/>
  <c r="L15" i="1" s="1"/>
  <c r="AB15" i="1" s="1"/>
  <c r="G3" i="1"/>
  <c r="H3" i="1"/>
  <c r="H15" i="1"/>
  <c r="F31" i="1"/>
  <c r="J31" i="1"/>
  <c r="K31" i="1" s="1"/>
  <c r="L31" i="1" s="1"/>
  <c r="AB31" i="1" s="1"/>
  <c r="M15" i="1"/>
  <c r="M4" i="1"/>
  <c r="H4" i="1"/>
  <c r="M20" i="1"/>
  <c r="H33" i="1"/>
  <c r="H37" i="1"/>
  <c r="F18" i="1"/>
  <c r="J37" i="1"/>
  <c r="K37" i="1" s="1"/>
  <c r="L37" i="1" s="1"/>
  <c r="AB37" i="1" s="1"/>
  <c r="M37" i="1"/>
  <c r="G37" i="1"/>
  <c r="J20" i="1"/>
  <c r="K20" i="1" s="1"/>
  <c r="L20" i="1" s="1"/>
  <c r="AB20" i="1" s="1"/>
  <c r="H20" i="1"/>
  <c r="M50" i="1"/>
  <c r="G50" i="1"/>
  <c r="J50" i="1"/>
  <c r="K50" i="1" s="1"/>
  <c r="L50" i="1" s="1"/>
  <c r="AB50" i="1" s="1"/>
  <c r="J6" i="1"/>
  <c r="K6" i="1" s="1"/>
  <c r="L6" i="1" s="1"/>
  <c r="AB6" i="1" s="1"/>
  <c r="H6" i="1"/>
  <c r="M6" i="1"/>
  <c r="F6" i="1"/>
  <c r="F50" i="1"/>
  <c r="H17" i="1"/>
  <c r="M10" i="1"/>
  <c r="J10" i="1"/>
  <c r="K10" i="1" s="1"/>
  <c r="L10" i="1" s="1"/>
  <c r="AB10" i="1" s="1"/>
  <c r="G10" i="1"/>
  <c r="M7" i="1"/>
  <c r="J7" i="1"/>
  <c r="K7" i="1" s="1"/>
  <c r="L7" i="1" s="1"/>
  <c r="AB7" i="1" s="1"/>
  <c r="F7" i="1"/>
  <c r="M9" i="1"/>
  <c r="J9" i="1"/>
  <c r="K9" i="1" s="1"/>
  <c r="L9" i="1" s="1"/>
  <c r="AB9" i="1" s="1"/>
  <c r="G9" i="1"/>
  <c r="M26" i="1"/>
  <c r="G26" i="1"/>
  <c r="J26" i="1"/>
  <c r="K26" i="1" s="1"/>
  <c r="L26" i="1" s="1"/>
  <c r="AB26" i="1" s="1"/>
  <c r="M48" i="1"/>
  <c r="J48" i="1"/>
  <c r="K48" i="1" s="1"/>
  <c r="L48" i="1" s="1"/>
  <c r="AB48" i="1" s="1"/>
  <c r="J14" i="1"/>
  <c r="K14" i="1" s="1"/>
  <c r="L14" i="1" s="1"/>
  <c r="AB14" i="1" s="1"/>
  <c r="H14" i="1"/>
  <c r="M14" i="1"/>
  <c r="F14" i="1"/>
  <c r="F40" i="1"/>
  <c r="M40" i="1"/>
  <c r="J40" i="1"/>
  <c r="K40" i="1" s="1"/>
  <c r="L40" i="1" s="1"/>
  <c r="AB40" i="1" s="1"/>
  <c r="M45" i="1"/>
  <c r="J45" i="1"/>
  <c r="K45" i="1" s="1"/>
  <c r="L45" i="1" s="1"/>
  <c r="AB45" i="1" s="1"/>
  <c r="H45" i="1"/>
  <c r="F26" i="1"/>
  <c r="H48" i="1"/>
  <c r="J46" i="1"/>
  <c r="K46" i="1" s="1"/>
  <c r="L46" i="1" s="1"/>
  <c r="AB46" i="1" s="1"/>
  <c r="M46" i="1"/>
  <c r="F46" i="1"/>
  <c r="M42" i="1"/>
  <c r="G42" i="1"/>
  <c r="J42" i="1"/>
  <c r="K42" i="1" s="1"/>
  <c r="L42" i="1" s="1"/>
  <c r="AB42" i="1" s="1"/>
  <c r="H50" i="1"/>
  <c r="G40" i="1"/>
  <c r="F8" i="1"/>
  <c r="M8" i="1"/>
  <c r="J8" i="1"/>
  <c r="K8" i="1" s="1"/>
  <c r="L8" i="1" s="1"/>
  <c r="G8" i="1"/>
  <c r="M34" i="1"/>
  <c r="G34" i="1"/>
  <c r="J34" i="1"/>
  <c r="K34" i="1" s="1"/>
  <c r="L34" i="1" s="1"/>
  <c r="AB34" i="1" s="1"/>
  <c r="F45" i="1"/>
  <c r="J33" i="1"/>
  <c r="K33" i="1" s="1"/>
  <c r="L33" i="1" s="1"/>
  <c r="AB33" i="1" s="1"/>
  <c r="M33" i="1"/>
  <c r="G33" i="1"/>
  <c r="H8" i="1"/>
  <c r="G32" i="1"/>
  <c r="F32" i="1"/>
  <c r="M32" i="1"/>
  <c r="J32" i="1"/>
  <c r="K32" i="1" s="1"/>
  <c r="L32" i="1" s="1"/>
  <c r="AB32" i="1" s="1"/>
  <c r="F34" i="1"/>
  <c r="H42" i="1"/>
  <c r="J38" i="1"/>
  <c r="K38" i="1" s="1"/>
  <c r="L38" i="1" s="1"/>
  <c r="AB38" i="1" s="1"/>
  <c r="H38" i="1"/>
  <c r="M38" i="1"/>
  <c r="F38" i="1"/>
  <c r="J25" i="1"/>
  <c r="K25" i="1" s="1"/>
  <c r="L25" i="1" s="1"/>
  <c r="AB25" i="1" s="1"/>
  <c r="M25" i="1"/>
  <c r="G25" i="1"/>
  <c r="M18" i="1"/>
  <c r="G18" i="1"/>
  <c r="J18" i="1"/>
  <c r="K18" i="1" s="1"/>
  <c r="L18" i="1" s="1"/>
  <c r="AB18" i="1" s="1"/>
  <c r="G7" i="1"/>
  <c r="H32" i="1"/>
  <c r="H10" i="1"/>
  <c r="H9" i="1"/>
  <c r="J30" i="1"/>
  <c r="K30" i="1" s="1"/>
  <c r="L30" i="1" s="1"/>
  <c r="AB30" i="1" s="1"/>
  <c r="H30" i="1"/>
  <c r="M30" i="1"/>
  <c r="F30" i="1"/>
  <c r="J17" i="1"/>
  <c r="K17" i="1" s="1"/>
  <c r="L17" i="1" s="1"/>
  <c r="AB17" i="1" s="1"/>
  <c r="M17" i="1"/>
  <c r="G17" i="1"/>
  <c r="G24" i="1"/>
  <c r="F24" i="1"/>
  <c r="M24" i="1"/>
  <c r="J24" i="1"/>
  <c r="K24" i="1" s="1"/>
  <c r="L24" i="1" s="1"/>
  <c r="AB24" i="1" s="1"/>
  <c r="F29" i="1"/>
  <c r="M29" i="1"/>
  <c r="J29" i="1"/>
  <c r="K29" i="1" s="1"/>
  <c r="L29" i="1" s="1"/>
  <c r="AB29" i="1" s="1"/>
  <c r="H29" i="1"/>
  <c r="G16" i="1"/>
  <c r="F16" i="1"/>
  <c r="M16" i="1"/>
  <c r="J16" i="1"/>
  <c r="K16" i="1" s="1"/>
  <c r="L16" i="1" s="1"/>
  <c r="AB16" i="1" s="1"/>
  <c r="M5" i="1"/>
  <c r="J5" i="1"/>
  <c r="K5" i="1" s="1"/>
  <c r="L5" i="1" s="1"/>
  <c r="AB5" i="1" s="1"/>
  <c r="H5" i="1"/>
  <c r="F5" i="1"/>
  <c r="H25" i="1"/>
  <c r="G48" i="1"/>
  <c r="AB8" i="1" l="1"/>
  <c r="AB11" i="1"/>
</calcChain>
</file>

<file path=xl/sharedStrings.xml><?xml version="1.0" encoding="utf-8"?>
<sst xmlns="http://schemas.openxmlformats.org/spreadsheetml/2006/main" count="144" uniqueCount="81">
  <si>
    <t>Country</t>
  </si>
  <si>
    <t>HWxN [t/y]</t>
  </si>
  <si>
    <t>CE [t/y]</t>
  </si>
  <si>
    <t>NE [t/y]</t>
  </si>
  <si>
    <t>H [t/y]</t>
  </si>
  <si>
    <t>%HWxN</t>
  </si>
  <si>
    <t>%CE</t>
  </si>
  <si>
    <t>%NE</t>
  </si>
  <si>
    <t>RB [t/y]</t>
  </si>
  <si>
    <t>NRB [t/y]</t>
  </si>
  <si>
    <t>fNRB [-]</t>
  </si>
  <si>
    <t>H/pp [t/y pp]</t>
  </si>
  <si>
    <t>RB/pp [t/y pp]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</si>
  <si>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</si>
  <si>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</si>
  <si>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</si>
  <si>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</si>
  <si>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</si>
  <si>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</si>
  <si>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</si>
  <si>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Republic</t>
  </si>
  <si>
    <t>Chad</t>
  </si>
  <si>
    <t>Comoros</t>
  </si>
  <si>
    <t>Congo</t>
  </si>
  <si>
    <t>Côte d’Ivoire</t>
  </si>
  <si>
    <t>Democratic Republic of the Congo</t>
  </si>
  <si>
    <t>Djibouti</t>
  </si>
  <si>
    <t>Equatorial Guinea</t>
  </si>
  <si>
    <t>Eritrea</t>
  </si>
  <si>
    <t>Eswatini</t>
  </si>
  <si>
    <t>Ethiopia</t>
  </si>
  <si>
    <t>Gabon</t>
  </si>
  <si>
    <t>Gambia</t>
  </si>
  <si>
    <t>Ghana</t>
  </si>
  <si>
    <t>Guinea</t>
  </si>
  <si>
    <t>Guinea-Bissau</t>
  </si>
  <si>
    <t>Kenya</t>
  </si>
  <si>
    <t>Lesotho</t>
  </si>
  <si>
    <t>Liberia</t>
  </si>
  <si>
    <t>Madagascar</t>
  </si>
  <si>
    <t>Malawi</t>
  </si>
  <si>
    <t>Mali</t>
  </si>
  <si>
    <t>Mauritania</t>
  </si>
  <si>
    <t>Mauritius</t>
  </si>
  <si>
    <t>Mozambique</t>
  </si>
  <si>
    <t>Namibia</t>
  </si>
  <si>
    <t>Niger</t>
  </si>
  <si>
    <t>Nigeria</t>
  </si>
  <si>
    <t>Rwanda</t>
  </si>
  <si>
    <t>Sao Tome and Principe</t>
  </si>
  <si>
    <t>Senegal</t>
  </si>
  <si>
    <t>Seychelles</t>
  </si>
  <si>
    <t>Sierra Leone</t>
  </si>
  <si>
    <t>Somalia</t>
  </si>
  <si>
    <t>South Africa</t>
  </si>
  <si>
    <t>South Sudan</t>
  </si>
  <si>
    <t>Sudan</t>
  </si>
  <si>
    <t>Togo</t>
  </si>
  <si>
    <t>Uganda</t>
  </si>
  <si>
    <t>United Republic of Tanzania</t>
  </si>
  <si>
    <t>Zambia</t>
  </si>
  <si>
    <t>Zimbabwe</t>
  </si>
  <si>
    <t>fNRB [-]2</t>
  </si>
  <si>
    <t>Number of people</t>
  </si>
  <si>
    <t>Avg ppl x household  [pp/hh]</t>
  </si>
  <si>
    <t>Bold [t/hh y]</t>
  </si>
  <si>
    <t>η old assuming baseline situation</t>
  </si>
  <si>
    <t xml:space="preserve">η new ASSUMED TO BE ICS ROCKET STOVES </t>
  </si>
  <si>
    <t>By saving [t/hh y]</t>
  </si>
  <si>
    <t>Noij</t>
  </si>
  <si>
    <t>nyij</t>
  </si>
  <si>
    <t>NCV [Tj/t]</t>
  </si>
  <si>
    <t>Efwf CO2 [tCO2/TJ]</t>
  </si>
  <si>
    <t>Efwf nonCO2 [tCO2/TJ]</t>
  </si>
  <si>
    <t>Ad</t>
  </si>
  <si>
    <t>ud</t>
  </si>
  <si>
    <t>ER</t>
  </si>
  <si>
    <t>No data</t>
  </si>
  <si>
    <t>Regulatory potential (RISE)</t>
  </si>
  <si>
    <t>Social potential (lack of access to clean cooking)</t>
  </si>
  <si>
    <t>ER normalized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</si>
</sst>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2" borderId="0" xfId="0" applyFill="1"/>
    <xf numFmtId="164" fontId="0" fillId="0" borderId="0" xfId="0" applyNumberFormat="1"/>
    <xf numFmtId="9" fontId="0" fillId="0" borderId="0" xfId="0" applyNumberFormat="1"/>
    <xf numFmtId="165" fontId="0" fillId="2" borderId="0" xfId="0" applyNumberFormat="1" applyFill="1"/>
    <xf numFmtId="0" fontId="0" fillId="0" borderId="1" xfId="0" applyBorder="1"/>
    <xf numFmtId="0" fontId="3" fillId="0" borderId="0" xfId="0" applyFont="1"/>
    <xf numFmtId="0" fontId="4" fillId="0" borderId="0" xfId="0" applyFont="1"/>
    <xf numFmtId="0" fontId="3" fillId="0" borderId="1" xfId="0" applyFont="1" applyBorder="1"/>
    <xf numFmtId="0" fontId="3" fillId="0" borderId="0" xfId="0" applyFont="1" applyAlignment="1">
      <alignment wrapText="1"/>
    </xf>
    <xf numFmtId="0" fontId="3" fillId="0" borderId="0" xfId="2" applyFont="1" applyFill="1" applyAlignment="1">
      <alignment wrapText="1"/>
    </xf>
    <xf numFmtId="9" fontId="0" fillId="0" borderId="0" xfId="1" applyFont="1"/>
  </cellXfs>
  <cellStyles count="3">
    <cellStyle name="Hyperlink" xfId="2" builtinId="8"/>
    <cellStyle name="Normal" xfId="0" builtinId="0"/>
    <cellStyle name="Percent" xfId="1" builtinId="5"/>
  </cellStyles>
  <dxfs count="1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numFmt numFmtId="165" formatCode="0.000"/>
      <fill>
        <patternFill patternType="solid">
          <fgColor indexed="64"/>
          <bgColor theme="7" tint="0.79998168889431442"/>
        </patternFill>
      </fill>
    </dxf>
    <dxf>
      <numFmt numFmtId="13" formatCode="0%"/>
    </dxf>
    <dxf>
      <numFmt numFmtId="164" formatCode="0.0%"/>
    </dxf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7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polimi365.sharepoint.com/sites/DENG-SESAM/Documenti%20condivisi/c-Research/c-Publications%20on-going/2023_ERL_Crevani-Rocco_DSS_ICS/excel-calcs.xlsx" TargetMode="External"/><Relationship Id="rId1" Type="http://schemas.openxmlformats.org/officeDocument/2006/relationships/externalLinkPath" Target="excel-calc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adar"/>
      <sheetName val="ER"/>
      <sheetName val="fNRB"/>
      <sheetName val="FAOSTAT"/>
      <sheetName val="HWxN&amp;CE"/>
      <sheetName val="NE"/>
      <sheetName val="RB"/>
      <sheetName val="eta old"/>
      <sheetName val="Support to lack of data IEA"/>
      <sheetName val="Support to lack of data η"/>
    </sheetNames>
    <sheetDataSet>
      <sheetData sheetId="0"/>
      <sheetData sheetId="1">
        <row r="2">
          <cell r="C2">
            <v>32353588</v>
          </cell>
        </row>
        <row r="3">
          <cell r="C3">
            <v>12290444</v>
          </cell>
        </row>
        <row r="4">
          <cell r="C4">
            <v>2499702</v>
          </cell>
        </row>
        <row r="5">
          <cell r="C5">
            <v>20951639</v>
          </cell>
        </row>
        <row r="6">
          <cell r="C6">
            <v>11874838</v>
          </cell>
        </row>
        <row r="7">
          <cell r="C7">
            <v>577030</v>
          </cell>
        </row>
        <row r="8">
          <cell r="C8">
            <v>25782341</v>
          </cell>
        </row>
        <row r="9">
          <cell r="C9">
            <v>5209324</v>
          </cell>
        </row>
        <row r="10">
          <cell r="C10">
            <v>16126866</v>
          </cell>
        </row>
        <row r="11">
          <cell r="C11">
            <v>790986</v>
          </cell>
        </row>
        <row r="12">
          <cell r="C12">
            <v>5570733</v>
          </cell>
        </row>
        <row r="13">
          <cell r="C13">
            <v>26147551</v>
          </cell>
        </row>
        <row r="14">
          <cell r="C14">
            <v>89906890</v>
          </cell>
        </row>
        <row r="15">
          <cell r="C15">
            <v>1073994</v>
          </cell>
        </row>
        <row r="16">
          <cell r="C16">
            <v>1553031</v>
          </cell>
        </row>
        <row r="17">
          <cell r="C17">
            <v>3498818</v>
          </cell>
        </row>
        <row r="18">
          <cell r="C18">
            <v>1169613</v>
          </cell>
        </row>
        <row r="19">
          <cell r="C19">
            <v>114120594</v>
          </cell>
        </row>
        <row r="20">
          <cell r="C20">
            <v>2242785</v>
          </cell>
        </row>
        <row r="21">
          <cell r="C21">
            <v>2508883</v>
          </cell>
        </row>
        <row r="22">
          <cell r="C22">
            <v>31522290</v>
          </cell>
        </row>
        <row r="23">
          <cell r="C23">
            <v>12877539</v>
          </cell>
        </row>
        <row r="24">
          <cell r="C24">
            <v>1970457</v>
          </cell>
        </row>
        <row r="25">
          <cell r="C25">
            <v>50951450</v>
          </cell>
        </row>
        <row r="26">
          <cell r="C26">
            <v>2225702</v>
          </cell>
        </row>
        <row r="27">
          <cell r="C27">
            <v>4985289</v>
          </cell>
        </row>
        <row r="28">
          <cell r="C28">
            <v>27533134</v>
          </cell>
        </row>
        <row r="29">
          <cell r="C29">
            <v>18867337</v>
          </cell>
        </row>
        <row r="30">
          <cell r="C30">
            <v>20567424</v>
          </cell>
        </row>
        <row r="31">
          <cell r="C31">
            <v>4383849</v>
          </cell>
        </row>
        <row r="32">
          <cell r="C32">
            <v>1265985</v>
          </cell>
        </row>
        <row r="33">
          <cell r="C33">
            <v>30285595</v>
          </cell>
        </row>
        <row r="34">
          <cell r="C34">
            <v>2446644</v>
          </cell>
        </row>
        <row r="35">
          <cell r="C35">
            <v>23443393</v>
          </cell>
        </row>
        <row r="36">
          <cell r="C36">
            <v>203304492</v>
          </cell>
        </row>
        <row r="37">
          <cell r="C37">
            <v>12835028</v>
          </cell>
        </row>
        <row r="38">
          <cell r="C38">
            <v>214599</v>
          </cell>
        </row>
        <row r="39">
          <cell r="C39">
            <v>16000781</v>
          </cell>
        </row>
        <row r="40">
          <cell r="C40">
            <v>97625</v>
          </cell>
        </row>
        <row r="41">
          <cell r="C41">
            <v>8046828</v>
          </cell>
        </row>
        <row r="42">
          <cell r="C42">
            <v>15981300</v>
          </cell>
        </row>
        <row r="43">
          <cell r="C43">
            <v>58087055</v>
          </cell>
        </row>
        <row r="44">
          <cell r="C44">
            <v>10447666</v>
          </cell>
        </row>
        <row r="45">
          <cell r="C45">
            <v>43232093</v>
          </cell>
        </row>
        <row r="46">
          <cell r="C46">
            <v>8243094</v>
          </cell>
        </row>
        <row r="47">
          <cell r="C47">
            <v>42949080</v>
          </cell>
        </row>
        <row r="48">
          <cell r="C48">
            <v>59872579</v>
          </cell>
        </row>
        <row r="49">
          <cell r="C49">
            <v>18380477</v>
          </cell>
        </row>
        <row r="50">
          <cell r="C50">
            <v>15354608</v>
          </cell>
        </row>
      </sheetData>
      <sheetData sheetId="2"/>
      <sheetData sheetId="3"/>
      <sheetData sheetId="4">
        <row r="2">
          <cell r="J2">
            <v>88401.157258064515</v>
          </cell>
        </row>
        <row r="3">
          <cell r="J3">
            <v>855088.5234375</v>
          </cell>
        </row>
        <row r="4">
          <cell r="J4">
            <v>75086.450381679388</v>
          </cell>
        </row>
        <row r="5">
          <cell r="J5">
            <v>1119622.936254194</v>
          </cell>
        </row>
        <row r="6">
          <cell r="J6">
            <v>343645.72734525823</v>
          </cell>
        </row>
        <row r="7">
          <cell r="J7">
            <v>36380.866115470497</v>
          </cell>
        </row>
        <row r="8">
          <cell r="J8">
            <v>1587824.2865670396</v>
          </cell>
        </row>
        <row r="9">
          <cell r="J9">
            <v>130177.96640485499</v>
          </cell>
        </row>
        <row r="10">
          <cell r="J10">
            <v>609693.52849005978</v>
          </cell>
        </row>
        <row r="11">
          <cell r="J11">
            <v>34656.377097965364</v>
          </cell>
        </row>
        <row r="12">
          <cell r="J12">
            <v>206024.01197604791</v>
          </cell>
        </row>
        <row r="13">
          <cell r="J13">
            <v>771253.77862677572</v>
          </cell>
        </row>
        <row r="14">
          <cell r="J14">
            <v>1272250.9027173915</v>
          </cell>
        </row>
        <row r="15">
          <cell r="J15">
            <v>63274.93629506971</v>
          </cell>
        </row>
        <row r="16">
          <cell r="J16">
            <v>127163.79310344828</v>
          </cell>
        </row>
        <row r="17">
          <cell r="J17">
            <v>33600.089552238809</v>
          </cell>
        </row>
        <row r="18">
          <cell r="J18">
            <v>681291.33111702127</v>
          </cell>
        </row>
        <row r="19">
          <cell r="J19">
            <v>722054.25343018561</v>
          </cell>
        </row>
        <row r="20">
          <cell r="J20">
            <v>557654.48275862064</v>
          </cell>
        </row>
        <row r="21">
          <cell r="J21">
            <v>58959.245353696002</v>
          </cell>
        </row>
        <row r="22">
          <cell r="J22">
            <v>5062245.676078028</v>
          </cell>
        </row>
        <row r="23">
          <cell r="J23">
            <v>1090667.7339785367</v>
          </cell>
        </row>
        <row r="24">
          <cell r="J24">
            <v>221154.7238894637</v>
          </cell>
        </row>
        <row r="25">
          <cell r="J25">
            <v>1878621.0720887247</v>
          </cell>
        </row>
        <row r="26">
          <cell r="J26">
            <v>192809.9489702846</v>
          </cell>
        </row>
        <row r="27">
          <cell r="J27">
            <v>700533.61625852785</v>
          </cell>
        </row>
        <row r="28">
          <cell r="J28">
            <v>4052497.8891428569</v>
          </cell>
        </row>
        <row r="29">
          <cell r="J29">
            <v>424164.55521345453</v>
          </cell>
        </row>
        <row r="30">
          <cell r="J30">
            <v>469806.58490213187</v>
          </cell>
        </row>
        <row r="31">
          <cell r="J31">
            <v>260207.26602234869</v>
          </cell>
        </row>
        <row r="32">
          <cell r="J32">
            <v>2897.5189873417721</v>
          </cell>
        </row>
        <row r="33">
          <cell r="J33">
            <v>780293.88630675722</v>
          </cell>
        </row>
        <row r="34">
          <cell r="J34">
            <v>195331.39393939392</v>
          </cell>
        </row>
        <row r="35">
          <cell r="J35">
            <v>185880.28725741486</v>
          </cell>
        </row>
        <row r="36">
          <cell r="J36">
            <v>3152876.2229241873</v>
          </cell>
        </row>
        <row r="37">
          <cell r="J37">
            <v>173451.83486238532</v>
          </cell>
        </row>
        <row r="38">
          <cell r="J38">
            <v>14038.841894363935</v>
          </cell>
        </row>
        <row r="39">
          <cell r="J39">
            <v>409059.32356948231</v>
          </cell>
        </row>
        <row r="40">
          <cell r="J40">
            <v>2139.94221078294</v>
          </cell>
        </row>
        <row r="41">
          <cell r="J41">
            <v>406727.0845368377</v>
          </cell>
        </row>
        <row r="42">
          <cell r="J42">
            <v>1029960.7175784096</v>
          </cell>
        </row>
        <row r="43">
          <cell r="J43">
            <v>2387748.4360730592</v>
          </cell>
        </row>
        <row r="44">
          <cell r="J44">
            <v>469516.59451659454</v>
          </cell>
        </row>
        <row r="45">
          <cell r="J45">
            <v>3585037.7981430539</v>
          </cell>
        </row>
        <row r="46">
          <cell r="J46">
            <v>447436.07705779339</v>
          </cell>
        </row>
        <row r="47">
          <cell r="J47">
            <v>10165382.473633749</v>
          </cell>
        </row>
        <row r="48">
          <cell r="J48">
            <v>3368473.8705642819</v>
          </cell>
        </row>
        <row r="49">
          <cell r="J49">
            <v>2689377.6899798252</v>
          </cell>
        </row>
        <row r="50">
          <cell r="J50">
            <v>527448.76600679476</v>
          </cell>
        </row>
      </sheetData>
      <sheetData sheetId="5">
        <row r="2">
          <cell r="H2">
            <v>3400000</v>
          </cell>
        </row>
        <row r="3">
          <cell r="H3">
            <v>1046264.3200000001</v>
          </cell>
        </row>
        <row r="4">
          <cell r="H4">
            <v>285600</v>
          </cell>
        </row>
        <row r="5">
          <cell r="H5">
            <v>3185120</v>
          </cell>
        </row>
        <row r="6">
          <cell r="H6">
            <v>1450220</v>
          </cell>
        </row>
        <row r="7">
          <cell r="H7">
            <v>0</v>
          </cell>
        </row>
        <row r="8">
          <cell r="H8">
            <v>10422672.800000001</v>
          </cell>
        </row>
        <row r="9">
          <cell r="H9">
            <v>2297619.3600000003</v>
          </cell>
        </row>
        <row r="10">
          <cell r="H10">
            <v>2069920.0000000002</v>
          </cell>
        </row>
        <row r="11">
          <cell r="H11">
            <v>67048</v>
          </cell>
        </row>
        <row r="12">
          <cell r="H12">
            <v>5543101.0899999999</v>
          </cell>
        </row>
        <row r="13">
          <cell r="H13">
            <v>6528000.0000000009</v>
          </cell>
        </row>
        <row r="14">
          <cell r="H14">
            <v>12541955.359999999</v>
          </cell>
        </row>
        <row r="15">
          <cell r="H15">
            <v>0</v>
          </cell>
        </row>
        <row r="16">
          <cell r="H16">
            <v>3536000.0000000005</v>
          </cell>
        </row>
        <row r="17">
          <cell r="H17">
            <v>61186.400000000009</v>
          </cell>
        </row>
        <row r="18">
          <cell r="H18">
            <v>937380</v>
          </cell>
        </row>
        <row r="19">
          <cell r="H19">
            <v>7959110.0000000009</v>
          </cell>
        </row>
        <row r="20">
          <cell r="H20">
            <v>5818080</v>
          </cell>
        </row>
        <row r="21">
          <cell r="H21">
            <v>317790</v>
          </cell>
        </row>
        <row r="22">
          <cell r="H22">
            <v>5931444.0000000009</v>
          </cell>
        </row>
        <row r="23">
          <cell r="H23">
            <v>1770720</v>
          </cell>
        </row>
        <row r="24">
          <cell r="H24">
            <v>358795.2</v>
          </cell>
        </row>
        <row r="25">
          <cell r="H25">
            <v>1775330</v>
          </cell>
        </row>
        <row r="26">
          <cell r="H26">
            <v>12739.999999999998</v>
          </cell>
        </row>
        <row r="27">
          <cell r="H27">
            <v>1260529.6000000001</v>
          </cell>
        </row>
        <row r="28">
          <cell r="H28">
            <v>291323.10000000003</v>
          </cell>
        </row>
        <row r="29">
          <cell r="H29">
            <v>3708600.0000000005</v>
          </cell>
        </row>
        <row r="30">
          <cell r="H30">
            <v>2222240</v>
          </cell>
        </row>
        <row r="31">
          <cell r="H31">
            <v>87040</v>
          </cell>
        </row>
        <row r="32">
          <cell r="H32">
            <v>1979.6000000000001</v>
          </cell>
        </row>
        <row r="33">
          <cell r="H33">
            <v>5378380</v>
          </cell>
        </row>
        <row r="34">
          <cell r="H34">
            <v>0</v>
          </cell>
        </row>
        <row r="35">
          <cell r="H35">
            <v>1906720.0000000002</v>
          </cell>
        </row>
        <row r="36">
          <cell r="H36">
            <v>27256100</v>
          </cell>
        </row>
        <row r="37">
          <cell r="H37">
            <v>3119061.44</v>
          </cell>
        </row>
        <row r="38">
          <cell r="H38">
            <v>68192</v>
          </cell>
        </row>
        <row r="39">
          <cell r="H39">
            <v>2219520</v>
          </cell>
        </row>
        <row r="40">
          <cell r="H40">
            <v>26329.600000000002</v>
          </cell>
        </row>
        <row r="41">
          <cell r="H41">
            <v>897600</v>
          </cell>
        </row>
        <row r="42">
          <cell r="H42">
            <v>299200</v>
          </cell>
        </row>
        <row r="43">
          <cell r="H43">
            <v>32465723.975000005</v>
          </cell>
        </row>
        <row r="44">
          <cell r="H44">
            <v>0</v>
          </cell>
        </row>
        <row r="45">
          <cell r="H45">
            <v>3095870</v>
          </cell>
        </row>
        <row r="46">
          <cell r="H46">
            <v>511126.08000000007</v>
          </cell>
        </row>
        <row r="47">
          <cell r="H47">
            <v>12805250</v>
          </cell>
        </row>
        <row r="48">
          <cell r="H48">
            <v>5758798.3799999999</v>
          </cell>
        </row>
        <row r="49">
          <cell r="H49">
            <v>5690365</v>
          </cell>
        </row>
        <row r="50">
          <cell r="H50">
            <v>612750.6</v>
          </cell>
        </row>
      </sheetData>
      <sheetData sheetId="6">
        <row r="2">
          <cell r="R2">
            <v>42155815.701281197</v>
          </cell>
        </row>
        <row r="3">
          <cell r="R3">
            <v>1343603.0818352834</v>
          </cell>
        </row>
        <row r="4">
          <cell r="R4">
            <v>1813757.1862992877</v>
          </cell>
        </row>
        <row r="5">
          <cell r="R5">
            <v>1248154.8762537539</v>
          </cell>
        </row>
        <row r="6">
          <cell r="R6">
            <v>273977.560417047</v>
          </cell>
        </row>
        <row r="7">
          <cell r="R7">
            <v>47178.701474109483</v>
          </cell>
        </row>
        <row r="8">
          <cell r="R8">
            <v>37111922.374556161</v>
          </cell>
        </row>
        <row r="9">
          <cell r="R9">
            <v>36554585.587086618</v>
          </cell>
        </row>
        <row r="10">
          <cell r="R10">
            <v>3776569.9222703543</v>
          </cell>
        </row>
        <row r="11">
          <cell r="R11">
            <v>45265.877489812374</v>
          </cell>
        </row>
        <row r="12">
          <cell r="R12">
            <v>20765226.374030635</v>
          </cell>
        </row>
        <row r="13">
          <cell r="R13">
            <v>23326366.695945513</v>
          </cell>
        </row>
        <row r="14">
          <cell r="R14">
            <v>189274335.89548182</v>
          </cell>
        </row>
        <row r="15">
          <cell r="R15">
            <v>258.91450446393105</v>
          </cell>
        </row>
        <row r="16">
          <cell r="R16">
            <v>3069083.5221429323</v>
          </cell>
        </row>
        <row r="17">
          <cell r="R17">
            <v>3055.9575508425701</v>
          </cell>
        </row>
        <row r="18">
          <cell r="R18">
            <v>502412.04255390743</v>
          </cell>
        </row>
        <row r="19">
          <cell r="R19">
            <v>10842631.239742968</v>
          </cell>
        </row>
        <row r="20">
          <cell r="R20">
            <v>24883321.120961636</v>
          </cell>
        </row>
        <row r="21">
          <cell r="R21">
            <v>133562.53985881273</v>
          </cell>
        </row>
        <row r="22">
          <cell r="R22">
            <v>12054837.89355579</v>
          </cell>
        </row>
        <row r="23">
          <cell r="R23">
            <v>8191081.9020441668</v>
          </cell>
        </row>
        <row r="24">
          <cell r="R24">
            <v>1523522.9490585269</v>
          </cell>
        </row>
        <row r="25">
          <cell r="R25">
            <v>3032276.3389355973</v>
          </cell>
        </row>
        <row r="26">
          <cell r="R26">
            <v>20332.578898943259</v>
          </cell>
        </row>
        <row r="27">
          <cell r="R27">
            <v>16618079.500556922</v>
          </cell>
        </row>
        <row r="28">
          <cell r="R28">
            <v>7259009.3678876311</v>
          </cell>
        </row>
        <row r="29">
          <cell r="R29">
            <v>696485.91872878524</v>
          </cell>
        </row>
        <row r="30">
          <cell r="R30">
            <v>3095704.3694488937</v>
          </cell>
        </row>
        <row r="31">
          <cell r="R31">
            <v>281677.9872560653</v>
          </cell>
        </row>
        <row r="32">
          <cell r="R32">
            <v>111811.84579574343</v>
          </cell>
        </row>
        <row r="33">
          <cell r="R33">
            <v>20235699.393466886</v>
          </cell>
        </row>
        <row r="34">
          <cell r="R34">
            <v>1476659.3386263696</v>
          </cell>
        </row>
        <row r="35">
          <cell r="R35">
            <v>951876.54824706144</v>
          </cell>
        </row>
        <row r="36">
          <cell r="R36">
            <v>27755253.297055271</v>
          </cell>
        </row>
        <row r="37">
          <cell r="R37">
            <v>235412.04657580043</v>
          </cell>
        </row>
        <row r="38">
          <cell r="R38">
            <v>121900.75731737383</v>
          </cell>
        </row>
        <row r="39">
          <cell r="R39">
            <v>1638312.6600748696</v>
          </cell>
        </row>
        <row r="40">
          <cell r="R40">
            <v>7413.2200897405119</v>
          </cell>
        </row>
        <row r="41">
          <cell r="R41">
            <v>5206003.2895858288</v>
          </cell>
        </row>
        <row r="42">
          <cell r="R42">
            <v>1074209.5129765233</v>
          </cell>
        </row>
        <row r="43">
          <cell r="R43">
            <v>4451496.2282842845</v>
          </cell>
        </row>
        <row r="44">
          <cell r="R44">
            <v>10065760.86941259</v>
          </cell>
        </row>
        <row r="45">
          <cell r="R45">
            <v>3368807.7802481218</v>
          </cell>
        </row>
        <row r="46">
          <cell r="R46">
            <v>1513794.0995027591</v>
          </cell>
        </row>
        <row r="47">
          <cell r="R47">
            <v>3134244.6695769429</v>
          </cell>
        </row>
        <row r="48">
          <cell r="R48">
            <v>12025856.439487031</v>
          </cell>
        </row>
        <row r="49">
          <cell r="R49">
            <v>13326197.43986813</v>
          </cell>
        </row>
        <row r="50">
          <cell r="R50">
            <v>5623468.5689065754</v>
          </cell>
        </row>
      </sheetData>
      <sheetData sheetId="7"/>
      <sheetData sheetId="8"/>
      <sheetData sheetId="9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A7289AB-18A6-4ECD-B70B-51EDD8345B40}" name="Table2" displayName="Table2" ref="A1:AC50" totalsRowShown="0" headerRowDxfId="12">
  <autoFilter ref="A1:AC50" xr:uid="{2A7289AB-18A6-4ECD-B70B-51EDD8345B40}"/>
  <tableColumns count="29">
    <tableColumn id="1" xr3:uid="{C392A4FC-B6AC-40D1-B6EA-6991A4F67B76}" name="Country"/>
    <tableColumn id="2" xr3:uid="{2C7E2D8D-1CC6-41BA-9D29-FFDCA3614023}" name="HWxN [t/y]"/>
    <tableColumn id="3" xr3:uid="{E8C285EF-1476-4690-A5DE-4FB0D1A7B62B}" name="CE [t/y]" dataDxfId="11">
      <calculatedColumnFormula>'[1]HWxN&amp;CE'!J2</calculatedColumnFormula>
    </tableColumn>
    <tableColumn id="4" xr3:uid="{AAB17B97-B149-4441-B4C3-F1EA85B1DC83}" name="NE [t/y]" dataDxfId="10">
      <calculatedColumnFormula>[1]NE!H2</calculatedColumnFormula>
    </tableColumn>
    <tableColumn id="5" xr3:uid="{18BF660A-04DD-41F9-A2EA-B320360A2537}" name="H [t/y]">
      <calculatedColumnFormula>SUM(B2:D2)</calculatedColumnFormula>
    </tableColumn>
    <tableColumn id="6" xr3:uid="{DB1DE364-E4B2-4B07-AF32-622C503A516D}" name="%HWxN">
      <calculatedColumnFormula>B2/E2</calculatedColumnFormula>
    </tableColumn>
    <tableColumn id="7" xr3:uid="{2D75935E-FBAF-4950-B4BF-DB9D9B1F7AD1}" name="%CE">
      <calculatedColumnFormula>C2/E2</calculatedColumnFormula>
    </tableColumn>
    <tableColumn id="8" xr3:uid="{3399F694-99A2-478F-9BC8-1A5E9E8626B5}" name="%NE">
      <calculatedColumnFormula>D2/E2</calculatedColumnFormula>
    </tableColumn>
    <tableColumn id="9" xr3:uid="{ED69E166-8EFF-4C37-B896-445BDB794BB6}" name="RB [t/y]">
      <calculatedColumnFormula>[1]RB!R2</calculatedColumnFormula>
    </tableColumn>
    <tableColumn id="10" xr3:uid="{C3A7FAF8-FF5C-4B1F-A7AA-82554FE983D1}" name="NRB [t/y]">
      <calculatedColumnFormula>E2-I2</calculatedColumnFormula>
    </tableColumn>
    <tableColumn id="11" xr3:uid="{B0C02F71-D9CD-45CE-A7FE-45DC294D182B}" name="fNRB [-]" dataDxfId="9">
      <calculatedColumnFormula>J2/(J2+I2)</calculatedColumnFormula>
    </tableColumn>
    <tableColumn id="12" xr3:uid="{0EBA8DB0-2125-4E76-9C25-8B30C028DD0C}" name="fNRB [-]2" dataDxfId="8">
      <calculatedColumnFormula>IF(K2&gt;0,K2,0)</calculatedColumnFormula>
    </tableColumn>
    <tableColumn id="13" xr3:uid="{6CAAB4DD-4B36-4D6B-A825-E288DDDB498E}" name="H/pp [t/y pp]" dataDxfId="7">
      <calculatedColumnFormula>E2/[1]ER!C2</calculatedColumnFormula>
    </tableColumn>
    <tableColumn id="14" xr3:uid="{7821C3A4-779A-460C-85AB-FEB4ABF0101B}" name="RB/pp [t/y pp]" dataDxfId="6">
      <calculatedColumnFormula>I2/[1]ER!C2</calculatedColumnFormula>
    </tableColumn>
    <tableColumn id="15" xr3:uid="{AF3F0327-AC4B-4AF7-8293-05A3A3F30F0B}" name="Number of people"/>
    <tableColumn id="16" xr3:uid="{BDAA2298-6402-4389-B270-0657F68829FB}" name="Avg ppl x household  [pp/hh]"/>
    <tableColumn id="17" xr3:uid="{0607234E-CFA5-4447-BE90-61BA454BCB0B}" name="Bold [t/hh y]" dataDxfId="5">
      <calculatedColumnFormula>Table2[[#This Row],[HWxN '[t/y']]]/Table2[[#This Row],[Number of people]]*Table2[[#This Row],[Avg ppl x household  '[pp/hh']]]</calculatedColumnFormula>
    </tableColumn>
    <tableColumn id="18" xr3:uid="{5D745EC1-6714-4245-8C4F-E4CD5890DE84}" name="η old assuming baseline situation" dataDxfId="4"/>
    <tableColumn id="19" xr3:uid="{07FB7127-CA08-4C0A-8230-C83201C4EEF7}" name="η new ASSUMED TO BE ICS ROCKET STOVES ">
      <calculatedColumnFormula>0.32</calculatedColumnFormula>
    </tableColumn>
    <tableColumn id="20" xr3:uid="{9BD94FE5-1CBB-4B07-9C35-81A2CF529B10}" name="By saving [t/hh y]">
      <calculatedColumnFormula>Q2*(1-(R2/S2))</calculatedColumnFormula>
    </tableColumn>
    <tableColumn id="22" xr3:uid="{E668AEAA-A370-4140-8B19-91D2BBAC3AA5}" name="Noij"/>
    <tableColumn id="23" xr3:uid="{B1D24BE3-53DA-4692-8462-0BDB9B9831CB}" name="nyij"/>
    <tableColumn id="24" xr3:uid="{EFDC5395-6AC2-45B3-A210-9557D5793B21}" name="NCV [Tj/t]"/>
    <tableColumn id="25" xr3:uid="{3BDB8D03-2126-4ACC-B50F-D360173B5377}" name="Efwf CO2 [tCO2/TJ]"/>
    <tableColumn id="26" xr3:uid="{3CCC1AE3-AFAA-4420-A744-2122789D88C1}" name="Efwf nonCO2 [tCO2/TJ]"/>
    <tableColumn id="27" xr3:uid="{8491575E-8F4B-4415-8521-BB74CBE51379}" name="Ad"/>
    <tableColumn id="28" xr3:uid="{16BA0461-E676-4E9A-8889-35E7CDA93E79}" name="ud"/>
    <tableColumn id="29" xr3:uid="{4D59FF9D-B38D-45DB-8058-31880AB00ECB}" name="ER" dataDxfId="3">
      <calculatedColumnFormula>T2*L2*W2*(X2+Y2)*Z2*(1-AA2)</calculatedColumnFormula>
    </tableColumn>
    <tableColumn id="21" xr3:uid="{16F16995-3A19-4E45-9ED3-85BC54348EAE}" name="ER normalized" dataDxfId="2">
      <calculatedColumnFormula>Table2[[#This Row],[ER]]/$AB$51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2B9D195-5CF8-4CE0-9581-8C984D89CF59}" name="Table3" displayName="Table3" ref="A1:C50" totalsRowShown="0">
  <autoFilter ref="A1:C50" xr:uid="{72B9D195-5CF8-4CE0-9581-8C984D89CF59}"/>
  <tableColumns count="3">
    <tableColumn id="1" xr3:uid="{E4D66ABC-AC20-44C8-BD40-F781ACF0B3A9}" name="Country"/>
    <tableColumn id="2" xr3:uid="{7A41F6C3-8106-4361-A9D0-1E74FD278505}" name="Regulatory potential (RISE)"/>
    <tableColumn id="3" xr3:uid="{4159D36D-360D-409E-81C0-31ACBEED071B}" name="Social potential (lack of access to clean cooking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https://www.un.org/development/desa/pd/data/household-size-and-composition" TargetMode="External"/><Relationship Id="rId1" Type="http://schemas.openxmlformats.org/officeDocument/2006/relationships/hyperlink" Target="https://www.sciencedirect.com/science/article/pii/S2214157X22005585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AC51"/>
  <sheetViews>
    <sheetView topLeftCell="L1" zoomScale="61" workbookViewId="0">
      <selection activeCell="R5" sqref="R5"/>
    </sheetView>
  </sheetViews>
  <sheetFormatPr defaultColWidth="12.81640625" defaultRowHeight="14.5" x14ac:dyDescent="0.35"/>
  <cols>
    <col min="13" max="13" width="13.90625" customWidth="1"/>
    <col min="14" max="14" width="14.81640625" style="5" customWidth="1"/>
  </cols>
  <sheetData>
    <row r="1" spans="1:29" s="7" customFormat="1" ht="72.5" x14ac:dyDescent="0.3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7" t="s">
        <v>5</v>
      </c>
      <c r="G1" s="7" t="s">
        <v>6</v>
      </c>
      <c r="H1" s="7" t="s">
        <v>7</v>
      </c>
      <c r="I1" s="6" t="s">
        <v>8</v>
      </c>
      <c r="J1" s="7" t="s">
        <v>9</v>
      </c>
      <c r="K1" s="6" t="s">
        <v>10</v>
      </c>
      <c r="L1" s="6" t="s">
        <v>62</v>
      </c>
      <c r="M1" s="6" t="s">
        <v>11</v>
      </c>
      <c r="N1" s="8" t="s">
        <v>12</v>
      </c>
      <c r="O1" s="6" t="s">
        <v>63</v>
      </c>
      <c r="P1" s="6" t="s">
        <v>64</v>
      </c>
      <c r="Q1" s="6" t="s">
        <v>65</v>
      </c>
      <c r="R1" s="9" t="s">
        <v>66</v>
      </c>
      <c r="S1" s="10" t="s">
        <v>67</v>
      </c>
      <c r="T1" s="6" t="s">
        <v>68</v>
      </c>
      <c r="U1" s="6" t="s">
        <v>69</v>
      </c>
      <c r="V1" s="6" t="s">
        <v>70</v>
      </c>
      <c r="W1" s="6" t="s">
        <v>71</v>
      </c>
      <c r="X1" s="9" t="s">
        <v>72</v>
      </c>
      <c r="Y1" s="9" t="s">
        <v>73</v>
      </c>
      <c r="Z1" s="6" t="s">
        <v>74</v>
      </c>
      <c r="AA1" s="6" t="s">
        <v>75</v>
      </c>
      <c r="AB1" s="6" t="s">
        <v>76</v>
      </c>
      <c r="AC1" s="6" t="s">
        <v>80</v>
      </c>
    </row>
    <row r="2" spans="1:29" x14ac:dyDescent="0.35">
      <c r="A2" t="s">
        <v>13</v>
      </c>
      <c r="B2">
        <v>7053914.5</v>
      </c>
      <c r="C2" s="1">
        <f>'[1]HWxN&amp;CE'!J2</f>
        <v>88401.157258064515</v>
      </c>
      <c r="D2" s="1">
        <f>[1]NE!H2</f>
        <v>3400000</v>
      </c>
      <c r="E2">
        <f t="shared" ref="E2:E33" si="0">SUM(B2:D2)</f>
        <v>10542315.657258064</v>
      </c>
      <c r="F2">
        <f t="shared" ref="F2:F50" si="1">B2/E2</f>
        <v>0.66910484653754365</v>
      </c>
      <c r="G2">
        <f t="shared" ref="G2:G50" si="2">C2/E2</f>
        <v>8.3853642911178635E-3</v>
      </c>
      <c r="H2">
        <f t="shared" ref="H2:H50" si="3">D2/E2</f>
        <v>0.3225097891713386</v>
      </c>
      <c r="I2">
        <f>[1]RB!R2</f>
        <v>42155815.701281197</v>
      </c>
      <c r="J2">
        <f>E2-I2</f>
        <v>-31613500.044023134</v>
      </c>
      <c r="K2" s="2">
        <f>J2/(J2+I2)</f>
        <v>-2.9987244806370601</v>
      </c>
      <c r="L2" s="3">
        <f>IF(K2&gt;0,K2,0)</f>
        <v>0</v>
      </c>
      <c r="M2" s="4">
        <f>E2/[1]ER!C2</f>
        <v>0.32584687847474797</v>
      </c>
      <c r="N2" s="5">
        <f>I2/[1]ER!C2</f>
        <v>1.3029718898961438</v>
      </c>
      <c r="O2">
        <v>32353588</v>
      </c>
      <c r="P2">
        <v>4.82</v>
      </c>
      <c r="Q2">
        <f>Table2[[#This Row],[HWxN '[t/y']]]/Table2[[#This Row],[Number of people]]*Table2[[#This Row],[Avg ppl x household  '[pp/hh']]]</f>
        <v>1.0508839974719342</v>
      </c>
      <c r="R2">
        <v>0.14193548387096799</v>
      </c>
      <c r="S2">
        <f>0.32</f>
        <v>0.32</v>
      </c>
      <c r="T2">
        <f>Q2*(1-(R2/S2))</f>
        <v>0.5847660953674465</v>
      </c>
      <c r="W2">
        <v>1.5599999999999999E-2</v>
      </c>
      <c r="X2">
        <v>112</v>
      </c>
      <c r="Y2">
        <v>0</v>
      </c>
      <c r="Z2">
        <v>0.95</v>
      </c>
      <c r="AA2">
        <v>0.26</v>
      </c>
      <c r="AB2">
        <f t="shared" ref="AB2:AB33" si="4">T2*L2*W2*(X2+Y2)*Z2*(1-AA2)</f>
        <v>0</v>
      </c>
      <c r="AC2">
        <f>Table2[[#This Row],[ER]]/$AB$51</f>
        <v>0</v>
      </c>
    </row>
    <row r="3" spans="1:29" x14ac:dyDescent="0.35">
      <c r="A3" t="s">
        <v>14</v>
      </c>
      <c r="B3">
        <v>6021324.8200000003</v>
      </c>
      <c r="C3" s="1">
        <f>'[1]HWxN&amp;CE'!J3</f>
        <v>855088.5234375</v>
      </c>
      <c r="D3" s="1">
        <f>[1]NE!H3</f>
        <v>1046264.3200000001</v>
      </c>
      <c r="E3">
        <f t="shared" si="0"/>
        <v>7922677.6634375006</v>
      </c>
      <c r="F3">
        <f t="shared" si="1"/>
        <v>0.76001133402005161</v>
      </c>
      <c r="G3">
        <f t="shared" si="2"/>
        <v>0.10792923298945538</v>
      </c>
      <c r="H3">
        <f t="shared" si="3"/>
        <v>0.13205943299049297</v>
      </c>
      <c r="I3">
        <f>[1]RB!R3</f>
        <v>1343603.0818352834</v>
      </c>
      <c r="J3">
        <f t="shared" ref="J3:J50" si="5">E3-I3</f>
        <v>6579074.5816022176</v>
      </c>
      <c r="K3" s="2">
        <f t="shared" ref="K3:K5" si="6">J3/(J3+I3)</f>
        <v>0.83041048255239513</v>
      </c>
      <c r="L3" s="3">
        <f t="shared" ref="L3:L50" si="7">IF(K3&gt;0,K3,0)</f>
        <v>0.83041048255239513</v>
      </c>
      <c r="M3" s="4">
        <f>E3/[1]ER!C3</f>
        <v>0.64462094806644099</v>
      </c>
      <c r="N3" s="5">
        <f>I3/[1]ER!C3</f>
        <v>0.10932095551920529</v>
      </c>
      <c r="O3">
        <v>12290444</v>
      </c>
      <c r="P3">
        <v>5.19</v>
      </c>
      <c r="Q3">
        <f>Table2[[#This Row],[HWxN '[t/y']]]/Table2[[#This Row],[Number of people]]*Table2[[#This Row],[Avg ppl x household  '[pp/hh']]]</f>
        <v>2.5426807864549077</v>
      </c>
      <c r="R3">
        <v>0.15717647058823531</v>
      </c>
      <c r="S3">
        <f t="shared" ref="S3:S50" si="8">0.32</f>
        <v>0.32</v>
      </c>
      <c r="T3">
        <f>Q3*(1-(R3/S3))</f>
        <v>1.2937758119314677</v>
      </c>
      <c r="W3">
        <v>1.5599999999999999E-2</v>
      </c>
      <c r="X3">
        <v>112</v>
      </c>
      <c r="Y3">
        <v>0</v>
      </c>
      <c r="Z3">
        <v>0.95</v>
      </c>
      <c r="AA3">
        <v>0.26</v>
      </c>
      <c r="AB3">
        <f t="shared" si="4"/>
        <v>1.3196227566401282</v>
      </c>
      <c r="AC3">
        <f>Table2[[#This Row],[ER]]/$AB$51</f>
        <v>0.43408686719217254</v>
      </c>
    </row>
    <row r="4" spans="1:29" x14ac:dyDescent="0.35">
      <c r="A4" t="s">
        <v>15</v>
      </c>
      <c r="B4">
        <v>810204</v>
      </c>
      <c r="C4" s="1">
        <f>'[1]HWxN&amp;CE'!J4</f>
        <v>75086.450381679388</v>
      </c>
      <c r="D4" s="1">
        <f>[1]NE!H4</f>
        <v>285600</v>
      </c>
      <c r="E4">
        <f t="shared" si="0"/>
        <v>1170890.4503816795</v>
      </c>
      <c r="F4">
        <f t="shared" si="1"/>
        <v>0.69195542566419843</v>
      </c>
      <c r="G4">
        <f t="shared" si="2"/>
        <v>6.4127647772003929E-2</v>
      </c>
      <c r="H4">
        <f t="shared" si="3"/>
        <v>0.2439169265637976</v>
      </c>
      <c r="I4">
        <f>[1]RB!R4</f>
        <v>1813757.1862992877</v>
      </c>
      <c r="J4">
        <f t="shared" si="5"/>
        <v>-642866.73591760825</v>
      </c>
      <c r="K4" s="2">
        <f t="shared" si="6"/>
        <v>-0.549040890809256</v>
      </c>
      <c r="L4" s="3">
        <f t="shared" si="7"/>
        <v>0</v>
      </c>
      <c r="M4" s="4">
        <f>E4/[1]ER!C4</f>
        <v>0.46841201486484368</v>
      </c>
      <c r="N4" s="5">
        <f>I4/[1]ER!C4</f>
        <v>0.72558936477199587</v>
      </c>
      <c r="O4">
        <v>2499702</v>
      </c>
      <c r="P4">
        <v>3.52</v>
      </c>
      <c r="Q4">
        <f>Table2[[#This Row],[HWxN '[t/y']]]/Table2[[#This Row],[Number of people]]*Table2[[#This Row],[Avg ppl x household  '[pp/hh']]]</f>
        <v>1.1409032276647377</v>
      </c>
      <c r="R4">
        <v>0.14166666666666669</v>
      </c>
      <c r="S4">
        <f t="shared" si="8"/>
        <v>0.32</v>
      </c>
      <c r="T4">
        <f t="shared" ref="T4:T50" si="9">Q4*(1-(R4/S4))</f>
        <v>0.63581586125066092</v>
      </c>
      <c r="W4">
        <v>1.5599999999999999E-2</v>
      </c>
      <c r="X4">
        <v>112</v>
      </c>
      <c r="Y4">
        <v>0</v>
      </c>
      <c r="Z4">
        <v>0.95</v>
      </c>
      <c r="AA4">
        <v>0.26</v>
      </c>
      <c r="AB4">
        <f t="shared" si="4"/>
        <v>0</v>
      </c>
      <c r="AC4">
        <f>Table2[[#This Row],[ER]]/$AB$51</f>
        <v>0</v>
      </c>
    </row>
    <row r="5" spans="1:29" x14ac:dyDescent="0.35">
      <c r="A5" t="s">
        <v>16</v>
      </c>
      <c r="B5">
        <v>13954242.5</v>
      </c>
      <c r="C5" s="1">
        <f>'[1]HWxN&amp;CE'!J5</f>
        <v>1119622.936254194</v>
      </c>
      <c r="D5" s="1">
        <f>[1]NE!H5</f>
        <v>3185120</v>
      </c>
      <c r="E5">
        <f t="shared" si="0"/>
        <v>18258985.436254196</v>
      </c>
      <c r="F5">
        <f t="shared" si="1"/>
        <v>0.76423975191376747</v>
      </c>
      <c r="G5">
        <f t="shared" si="2"/>
        <v>6.1319011407453258E-2</v>
      </c>
      <c r="H5">
        <f t="shared" si="3"/>
        <v>0.17444123667877917</v>
      </c>
      <c r="I5">
        <f>[1]RB!R5</f>
        <v>1248154.8762537539</v>
      </c>
      <c r="J5">
        <f t="shared" si="5"/>
        <v>17010830.560000442</v>
      </c>
      <c r="K5" s="2">
        <f t="shared" si="6"/>
        <v>0.93164160842280563</v>
      </c>
      <c r="L5" s="3">
        <f>IF(K5&gt;0,K5,0)</f>
        <v>0.93164160842280563</v>
      </c>
      <c r="M5" s="4">
        <f>E5/[1]ER!C5</f>
        <v>0.87148243802092029</v>
      </c>
      <c r="N5" s="5">
        <f>I5/[1]ER!C5</f>
        <v>5.9573137750882112E-2</v>
      </c>
      <c r="O5">
        <v>20951639</v>
      </c>
      <c r="P5">
        <v>5.92</v>
      </c>
      <c r="Q5">
        <f>Table2[[#This Row],[HWxN '[t/y']]]/Table2[[#This Row],[Number of people]]*Table2[[#This Row],[Avg ppl x household  '[pp/hh']]]</f>
        <v>3.9428474116034549</v>
      </c>
      <c r="R5">
        <v>0.14964705882352944</v>
      </c>
      <c r="S5">
        <f t="shared" si="8"/>
        <v>0.32</v>
      </c>
      <c r="T5">
        <f t="shared" si="9"/>
        <v>2.0989864161771328</v>
      </c>
      <c r="W5">
        <v>1.5599999999999999E-2</v>
      </c>
      <c r="X5">
        <v>112</v>
      </c>
      <c r="Y5">
        <v>0</v>
      </c>
      <c r="Z5">
        <v>0.95</v>
      </c>
      <c r="AA5">
        <v>0.26</v>
      </c>
      <c r="AB5">
        <f t="shared" si="4"/>
        <v>2.4019084529205181</v>
      </c>
      <c r="AC5">
        <f>Table2[[#This Row],[ER]]/$AB$51</f>
        <v>0.79010225487874119</v>
      </c>
    </row>
    <row r="6" spans="1:29" x14ac:dyDescent="0.35">
      <c r="A6" t="s">
        <v>17</v>
      </c>
      <c r="B6">
        <v>5949470</v>
      </c>
      <c r="C6" s="1">
        <f>'[1]HWxN&amp;CE'!J6</f>
        <v>343645.72734525823</v>
      </c>
      <c r="D6" s="1">
        <f>[1]NE!H6</f>
        <v>1450220</v>
      </c>
      <c r="E6">
        <f t="shared" si="0"/>
        <v>7743335.727345258</v>
      </c>
      <c r="F6">
        <f t="shared" si="1"/>
        <v>0.76833424372776471</v>
      </c>
      <c r="G6">
        <f t="shared" si="2"/>
        <v>4.4379546418436708E-2</v>
      </c>
      <c r="H6">
        <f t="shared" si="3"/>
        <v>0.18728620985379857</v>
      </c>
      <c r="I6">
        <f>[1]RB!R6</f>
        <v>273977.560417047</v>
      </c>
      <c r="J6">
        <f t="shared" si="5"/>
        <v>7469358.1669282112</v>
      </c>
      <c r="K6" s="2">
        <f>J6/(J6+I6)</f>
        <v>0.9646176312038871</v>
      </c>
      <c r="L6" s="3">
        <f t="shared" si="7"/>
        <v>0.9646176312038871</v>
      </c>
      <c r="M6" s="4">
        <f>E6/[1]ER!C6</f>
        <v>0.65207927277367983</v>
      </c>
      <c r="N6" s="5">
        <f>I6/[1]ER!C6</f>
        <v>2.3072109313579437E-2</v>
      </c>
      <c r="O6">
        <v>11874838</v>
      </c>
      <c r="P6">
        <v>4.83</v>
      </c>
      <c r="Q6">
        <f>Table2[[#This Row],[HWxN '[t/y']]]/Table2[[#This Row],[Number of people]]*Table2[[#This Row],[Avg ppl x household  '[pp/hh']]]</f>
        <v>2.4199016525530705</v>
      </c>
      <c r="R6">
        <v>0.14305882352941179</v>
      </c>
      <c r="S6">
        <f t="shared" si="8"/>
        <v>0.32</v>
      </c>
      <c r="T6">
        <f t="shared" si="9"/>
        <v>1.3380632667058152</v>
      </c>
      <c r="W6">
        <v>1.5599999999999999E-2</v>
      </c>
      <c r="X6">
        <v>112</v>
      </c>
      <c r="Y6">
        <v>0</v>
      </c>
      <c r="Z6">
        <v>0.95</v>
      </c>
      <c r="AA6">
        <v>0.26</v>
      </c>
      <c r="AB6">
        <f t="shared" si="4"/>
        <v>1.5853669127896124</v>
      </c>
      <c r="AC6">
        <f>Table2[[#This Row],[ER]]/$AB$51</f>
        <v>0.52150279544674694</v>
      </c>
    </row>
    <row r="7" spans="1:29" x14ac:dyDescent="0.35">
      <c r="A7" t="s">
        <v>18</v>
      </c>
      <c r="B7">
        <v>139500</v>
      </c>
      <c r="C7" s="1">
        <f>'[1]HWxN&amp;CE'!J7</f>
        <v>36380.866115470497</v>
      </c>
      <c r="D7" s="1">
        <f>[1]NE!H7</f>
        <v>0</v>
      </c>
      <c r="E7">
        <f t="shared" si="0"/>
        <v>175880.8661154705</v>
      </c>
      <c r="F7">
        <f t="shared" si="1"/>
        <v>0.7931505176260305</v>
      </c>
      <c r="G7">
        <f t="shared" si="2"/>
        <v>0.20684948237396944</v>
      </c>
      <c r="H7">
        <f t="shared" si="3"/>
        <v>0</v>
      </c>
      <c r="I7">
        <f>[1]RB!R7</f>
        <v>47178.701474109483</v>
      </c>
      <c r="J7">
        <f t="shared" si="5"/>
        <v>128702.16464136101</v>
      </c>
      <c r="K7" s="2">
        <f t="shared" ref="K7:K50" si="10">J7/(J7+I7)</f>
        <v>0.73175762369093966</v>
      </c>
      <c r="L7" s="3">
        <f t="shared" si="7"/>
        <v>0.73175762369093966</v>
      </c>
      <c r="M7" s="4">
        <f>E7/[1]ER!C7</f>
        <v>0.3048036776518907</v>
      </c>
      <c r="N7" s="5">
        <f>I7/[1]ER!C7</f>
        <v>8.1761262801083964E-2</v>
      </c>
      <c r="O7">
        <v>577030</v>
      </c>
      <c r="P7">
        <v>4.9800000000000004</v>
      </c>
      <c r="Q7">
        <f>Table2[[#This Row],[HWxN '[t/y']]]/Table2[[#This Row],[Number of people]]*Table2[[#This Row],[Avg ppl x household  '[pp/hh']]]</f>
        <v>1.2039408696254963</v>
      </c>
      <c r="R7">
        <v>0.14000000000000001</v>
      </c>
      <c r="S7">
        <f t="shared" si="8"/>
        <v>0.32</v>
      </c>
      <c r="T7">
        <f t="shared" si="9"/>
        <v>0.67721673916434166</v>
      </c>
      <c r="W7">
        <v>1.5599999999999999E-2</v>
      </c>
      <c r="X7">
        <v>112</v>
      </c>
      <c r="Y7">
        <v>0</v>
      </c>
      <c r="Z7">
        <v>0.95</v>
      </c>
      <c r="AA7">
        <v>0.26</v>
      </c>
      <c r="AB7">
        <f t="shared" si="4"/>
        <v>0.60868540173615582</v>
      </c>
      <c r="AC7">
        <f>Table2[[#This Row],[ER]]/$AB$51</f>
        <v>0.20022566132308101</v>
      </c>
    </row>
    <row r="8" spans="1:29" x14ac:dyDescent="0.35">
      <c r="A8" t="s">
        <v>19</v>
      </c>
      <c r="B8">
        <v>18407122.550000001</v>
      </c>
      <c r="C8" s="1">
        <f>'[1]HWxN&amp;CE'!J8</f>
        <v>1587824.2865670396</v>
      </c>
      <c r="D8" s="1">
        <f>[1]NE!H8</f>
        <v>10422672.800000001</v>
      </c>
      <c r="E8">
        <f t="shared" si="0"/>
        <v>30417619.636567041</v>
      </c>
      <c r="F8">
        <f t="shared" si="1"/>
        <v>0.6051467133171583</v>
      </c>
      <c r="G8">
        <f t="shared" si="2"/>
        <v>5.2200806819814739E-2</v>
      </c>
      <c r="H8">
        <f t="shared" si="3"/>
        <v>0.34265247986302694</v>
      </c>
      <c r="I8">
        <f>[1]RB!R8</f>
        <v>37111922.374556161</v>
      </c>
      <c r="J8">
        <f t="shared" si="5"/>
        <v>-6694302.7379891202</v>
      </c>
      <c r="K8" s="2">
        <f t="shared" si="10"/>
        <v>-0.22007977014550653</v>
      </c>
      <c r="L8" s="3">
        <f t="shared" si="7"/>
        <v>0</v>
      </c>
      <c r="M8" s="4">
        <f>E8/[1]ER!C8</f>
        <v>1.1797850178370941</v>
      </c>
      <c r="N8" s="5">
        <f>I8/[1]ER!C8</f>
        <v>1.4394318333837941</v>
      </c>
      <c r="O8">
        <v>25782341</v>
      </c>
      <c r="P8">
        <v>4.99</v>
      </c>
      <c r="Q8">
        <f>Table2[[#This Row],[HWxN '[t/y']]]/Table2[[#This Row],[Number of people]]*Table2[[#This Row],[Avg ppl x household  '[pp/hh']]]</f>
        <v>3.5625756995650626</v>
      </c>
      <c r="R8">
        <v>0.14988235294117647</v>
      </c>
      <c r="S8">
        <f t="shared" si="8"/>
        <v>0.32</v>
      </c>
      <c r="T8">
        <f t="shared" si="9"/>
        <v>1.8939281108717207</v>
      </c>
      <c r="W8">
        <v>1.5599999999999999E-2</v>
      </c>
      <c r="X8">
        <v>112</v>
      </c>
      <c r="Y8">
        <v>0</v>
      </c>
      <c r="Z8">
        <v>0.95</v>
      </c>
      <c r="AA8">
        <v>0.26</v>
      </c>
      <c r="AB8">
        <f t="shared" si="4"/>
        <v>0</v>
      </c>
      <c r="AC8">
        <f>Table2[[#This Row],[ER]]/$AB$51</f>
        <v>0</v>
      </c>
    </row>
    <row r="9" spans="1:29" x14ac:dyDescent="0.35">
      <c r="A9" t="s">
        <v>20</v>
      </c>
      <c r="B9">
        <v>3797619.3600000003</v>
      </c>
      <c r="C9" s="1">
        <f>'[1]HWxN&amp;CE'!J9</f>
        <v>130177.96640485499</v>
      </c>
      <c r="D9" s="1">
        <f>[1]NE!H9</f>
        <v>2297619.3600000003</v>
      </c>
      <c r="E9">
        <f t="shared" si="0"/>
        <v>6225416.6864048559</v>
      </c>
      <c r="F9">
        <f t="shared" si="1"/>
        <v>0.61001850178049766</v>
      </c>
      <c r="G9">
        <f t="shared" si="2"/>
        <v>2.0910723404127998E-2</v>
      </c>
      <c r="H9">
        <f t="shared" si="3"/>
        <v>0.36907077481537431</v>
      </c>
      <c r="I9">
        <f>[1]RB!R9</f>
        <v>36554585.587086618</v>
      </c>
      <c r="J9">
        <f t="shared" si="5"/>
        <v>-30329168.900681764</v>
      </c>
      <c r="K9" s="2">
        <f t="shared" si="10"/>
        <v>-4.8718295382403873</v>
      </c>
      <c r="L9" s="3">
        <f t="shared" si="7"/>
        <v>0</v>
      </c>
      <c r="M9" s="4">
        <f>E9/[1]ER!C9</f>
        <v>1.1950526952066824</v>
      </c>
      <c r="N9" s="5">
        <f>I9/[1]ER!C9</f>
        <v>7.0171457154683825</v>
      </c>
      <c r="O9">
        <v>5209324</v>
      </c>
      <c r="P9">
        <v>5.59</v>
      </c>
      <c r="Q9">
        <f>Table2[[#This Row],[HWxN '[t/y']]]/Table2[[#This Row],[Number of people]]*Table2[[#This Row],[Avg ppl x household  '[pp/hh']]]</f>
        <v>4.0751337836540786</v>
      </c>
      <c r="R9">
        <v>0.14496062992125985</v>
      </c>
      <c r="S9">
        <f t="shared" si="8"/>
        <v>0.32</v>
      </c>
      <c r="T9">
        <f t="shared" si="9"/>
        <v>2.2290901577418838</v>
      </c>
      <c r="W9">
        <v>1.5599999999999999E-2</v>
      </c>
      <c r="X9">
        <v>112</v>
      </c>
      <c r="Y9">
        <v>0</v>
      </c>
      <c r="Z9">
        <v>0.95</v>
      </c>
      <c r="AA9">
        <v>0.26</v>
      </c>
      <c r="AB9">
        <f t="shared" si="4"/>
        <v>0</v>
      </c>
      <c r="AC9">
        <f>Table2[[#This Row],[ER]]/$AB$51</f>
        <v>0</v>
      </c>
    </row>
    <row r="10" spans="1:29" x14ac:dyDescent="0.35">
      <c r="A10" t="s">
        <v>21</v>
      </c>
      <c r="B10">
        <v>8138900.5</v>
      </c>
      <c r="C10" s="1">
        <f>'[1]HWxN&amp;CE'!J10</f>
        <v>609693.52849005978</v>
      </c>
      <c r="D10" s="1">
        <f>[1]NE!H10</f>
        <v>2069920.0000000002</v>
      </c>
      <c r="E10">
        <f t="shared" si="0"/>
        <v>10818514.028490059</v>
      </c>
      <c r="F10">
        <f t="shared" si="1"/>
        <v>0.75231223794382296</v>
      </c>
      <c r="G10">
        <f t="shared" si="2"/>
        <v>5.6356494698297746E-2</v>
      </c>
      <c r="H10">
        <f t="shared" si="3"/>
        <v>0.19133126735787939</v>
      </c>
      <c r="I10">
        <f>[1]RB!R10</f>
        <v>3776569.9222703543</v>
      </c>
      <c r="J10">
        <f t="shared" si="5"/>
        <v>7041944.1062197052</v>
      </c>
      <c r="K10" s="2">
        <f t="shared" si="10"/>
        <v>0.65091602115365099</v>
      </c>
      <c r="L10" s="3">
        <f t="shared" si="7"/>
        <v>0.65091602115365099</v>
      </c>
      <c r="M10" s="4">
        <f>E10/[1]ER!C10</f>
        <v>0.67083796867228007</v>
      </c>
      <c r="N10" s="5">
        <f>I10/[1]ER!C10</f>
        <v>0.23417878726532201</v>
      </c>
      <c r="O10">
        <v>16126866</v>
      </c>
      <c r="P10">
        <v>5.97</v>
      </c>
      <c r="Q10">
        <f>Table2[[#This Row],[HWxN '[t/y']]]/Table2[[#This Row],[Number of people]]*Table2[[#This Row],[Avg ppl x household  '[pp/hh']]]</f>
        <v>3.0129372926519018</v>
      </c>
      <c r="R10">
        <v>0.17600000000000005</v>
      </c>
      <c r="S10">
        <f t="shared" si="8"/>
        <v>0.32</v>
      </c>
      <c r="T10">
        <f t="shared" si="9"/>
        <v>1.3558217816933553</v>
      </c>
      <c r="W10">
        <v>1.5599999999999999E-2</v>
      </c>
      <c r="X10">
        <v>112</v>
      </c>
      <c r="Y10">
        <v>0</v>
      </c>
      <c r="Z10">
        <v>0.95</v>
      </c>
      <c r="AA10">
        <v>0.26</v>
      </c>
      <c r="AB10">
        <f t="shared" si="4"/>
        <v>1.0839905941421439</v>
      </c>
      <c r="AC10">
        <f>Table2[[#This Row],[ER]]/$AB$51</f>
        <v>0.35657620991244149</v>
      </c>
    </row>
    <row r="11" spans="1:29" x14ac:dyDescent="0.35">
      <c r="A11" t="s">
        <v>22</v>
      </c>
      <c r="B11">
        <v>313417</v>
      </c>
      <c r="C11" s="1">
        <f>'[1]HWxN&amp;CE'!J11</f>
        <v>34656.377097965364</v>
      </c>
      <c r="D11" s="1">
        <f>[1]NE!H11</f>
        <v>67048</v>
      </c>
      <c r="E11">
        <f t="shared" si="0"/>
        <v>415121.37709796533</v>
      </c>
      <c r="F11">
        <f t="shared" si="1"/>
        <v>0.75500086791732746</v>
      </c>
      <c r="G11">
        <f t="shared" si="2"/>
        <v>8.3484925156689135E-2</v>
      </c>
      <c r="H11">
        <f t="shared" si="3"/>
        <v>0.16151420692598351</v>
      </c>
      <c r="I11">
        <f>[1]RB!R11</f>
        <v>45265.877489812374</v>
      </c>
      <c r="J11">
        <f t="shared" si="5"/>
        <v>369855.49960815295</v>
      </c>
      <c r="K11" s="2">
        <f t="shared" si="10"/>
        <v>0.89095748861150559</v>
      </c>
      <c r="L11" s="3">
        <f t="shared" si="7"/>
        <v>0.89095748861150559</v>
      </c>
      <c r="M11" s="4">
        <f>E11/[1]ER!C11</f>
        <v>0.52481507523264048</v>
      </c>
      <c r="N11" s="5">
        <f>I11/[1]ER!C11</f>
        <v>5.7227153817908757E-2</v>
      </c>
      <c r="O11">
        <v>790986</v>
      </c>
      <c r="P11">
        <v>5.37</v>
      </c>
      <c r="Q11">
        <f>Table2[[#This Row],[HWxN '[t/y']]]/Table2[[#This Row],[Number of people]]*Table2[[#This Row],[Avg ppl x household  '[pp/hh']]]</f>
        <v>2.1277864462834994</v>
      </c>
      <c r="R11">
        <v>0.14141176470588235</v>
      </c>
      <c r="S11">
        <f t="shared" si="8"/>
        <v>0.32</v>
      </c>
      <c r="T11">
        <f t="shared" si="9"/>
        <v>1.1874925828891001</v>
      </c>
      <c r="W11">
        <v>1.5599999999999999E-2</v>
      </c>
      <c r="X11">
        <v>112</v>
      </c>
      <c r="Y11">
        <v>0</v>
      </c>
      <c r="Z11">
        <v>0.95</v>
      </c>
      <c r="AA11">
        <v>0.26</v>
      </c>
      <c r="AB11">
        <f t="shared" si="4"/>
        <v>1.2995285770611595</v>
      </c>
      <c r="AC11">
        <f>Table2[[#This Row],[ER]]/$AB$51</f>
        <v>0.42747693308915663</v>
      </c>
    </row>
    <row r="12" spans="1:29" x14ac:dyDescent="0.35">
      <c r="A12" t="s">
        <v>23</v>
      </c>
      <c r="B12">
        <v>6689968.0899999999</v>
      </c>
      <c r="C12" s="1">
        <f>'[1]HWxN&amp;CE'!J12</f>
        <v>206024.01197604791</v>
      </c>
      <c r="D12" s="1">
        <f>[1]NE!H12</f>
        <v>5543101.0899999999</v>
      </c>
      <c r="E12">
        <f t="shared" si="0"/>
        <v>12439093.191976048</v>
      </c>
      <c r="F12">
        <f t="shared" si="1"/>
        <v>0.53781798936239389</v>
      </c>
      <c r="G12">
        <f t="shared" si="2"/>
        <v>1.6562623078420668E-2</v>
      </c>
      <c r="H12">
        <f t="shared" si="3"/>
        <v>0.44561938755918545</v>
      </c>
      <c r="I12">
        <f>[1]RB!R12</f>
        <v>20765226.374030635</v>
      </c>
      <c r="J12">
        <f t="shared" si="5"/>
        <v>-8326133.1820545867</v>
      </c>
      <c r="K12" s="2">
        <f t="shared" si="10"/>
        <v>-0.66935210256527666</v>
      </c>
      <c r="L12" s="3">
        <f t="shared" si="7"/>
        <v>0</v>
      </c>
      <c r="M12" s="4">
        <f>E12/[1]ER!C12</f>
        <v>2.2329365259430038</v>
      </c>
      <c r="N12" s="5">
        <f>I12/[1]ER!C12</f>
        <v>3.7275572844777582</v>
      </c>
      <c r="O12">
        <v>5570733</v>
      </c>
      <c r="P12">
        <v>4.22</v>
      </c>
      <c r="Q12">
        <f>Table2[[#This Row],[HWxN '[t/y']]]/Table2[[#This Row],[Number of people]]*Table2[[#This Row],[Avg ppl x household  '[pp/hh']]]</f>
        <v>5.0678546862324936</v>
      </c>
      <c r="R12">
        <v>0.14897637795275592</v>
      </c>
      <c r="S12">
        <f t="shared" si="8"/>
        <v>0.32</v>
      </c>
      <c r="T12">
        <f t="shared" si="9"/>
        <v>2.7085089514018148</v>
      </c>
      <c r="W12">
        <v>1.5599999999999999E-2</v>
      </c>
      <c r="X12">
        <v>112</v>
      </c>
      <c r="Y12">
        <v>0</v>
      </c>
      <c r="Z12">
        <v>0.95</v>
      </c>
      <c r="AA12">
        <v>0.26</v>
      </c>
      <c r="AB12">
        <f t="shared" si="4"/>
        <v>0</v>
      </c>
      <c r="AC12">
        <f>Table2[[#This Row],[ER]]/$AB$51</f>
        <v>0</v>
      </c>
    </row>
    <row r="13" spans="1:29" x14ac:dyDescent="0.35">
      <c r="A13" t="s">
        <v>24</v>
      </c>
      <c r="B13">
        <v>13458841.5</v>
      </c>
      <c r="C13" s="1">
        <f>'[1]HWxN&amp;CE'!J13</f>
        <v>771253.77862677572</v>
      </c>
      <c r="D13" s="1">
        <f>[1]NE!H13</f>
        <v>6528000.0000000009</v>
      </c>
      <c r="E13">
        <f t="shared" si="0"/>
        <v>20758095.278626777</v>
      </c>
      <c r="F13">
        <f t="shared" si="1"/>
        <v>0.64836591793938192</v>
      </c>
      <c r="G13">
        <f t="shared" si="2"/>
        <v>3.7154361624926358E-2</v>
      </c>
      <c r="H13">
        <f t="shared" si="3"/>
        <v>0.31447972043569172</v>
      </c>
      <c r="I13">
        <f>[1]RB!R13</f>
        <v>23326366.695945513</v>
      </c>
      <c r="J13">
        <f t="shared" si="5"/>
        <v>-2568271.4173187353</v>
      </c>
      <c r="K13" s="2">
        <f t="shared" si="10"/>
        <v>-0.12372384762888687</v>
      </c>
      <c r="L13" s="3">
        <f t="shared" si="7"/>
        <v>0</v>
      </c>
      <c r="M13" s="4">
        <f>E13/[1]ER!C13</f>
        <v>0.79388296359482302</v>
      </c>
      <c r="N13" s="5">
        <f>I13/[1]ER!C13</f>
        <v>0.892105218417798</v>
      </c>
      <c r="O13">
        <v>26147551</v>
      </c>
      <c r="P13">
        <v>4.58</v>
      </c>
      <c r="Q13">
        <f>Table2[[#This Row],[HWxN '[t/y']]]/Table2[[#This Row],[Number of people]]*Table2[[#This Row],[Avg ppl x household  '[pp/hh']]]</f>
        <v>2.357448086438382</v>
      </c>
      <c r="R13">
        <v>0.14382470119521915</v>
      </c>
      <c r="S13">
        <f t="shared" si="8"/>
        <v>0.32</v>
      </c>
      <c r="T13">
        <f t="shared" si="9"/>
        <v>1.2978878782657526</v>
      </c>
      <c r="W13">
        <v>1.5599999999999999E-2</v>
      </c>
      <c r="X13">
        <v>112</v>
      </c>
      <c r="Y13">
        <v>0</v>
      </c>
      <c r="Z13">
        <v>0.95</v>
      </c>
      <c r="AA13">
        <v>0.26</v>
      </c>
      <c r="AB13">
        <f t="shared" si="4"/>
        <v>0</v>
      </c>
      <c r="AC13">
        <f>Table2[[#This Row],[ER]]/$AB$51</f>
        <v>0</v>
      </c>
    </row>
    <row r="14" spans="1:29" x14ac:dyDescent="0.35">
      <c r="A14" t="s">
        <v>25</v>
      </c>
      <c r="B14">
        <v>77568112.609999999</v>
      </c>
      <c r="C14" s="1">
        <f>'[1]HWxN&amp;CE'!J14</f>
        <v>1272250.9027173915</v>
      </c>
      <c r="D14" s="1">
        <f>[1]NE!H14</f>
        <v>12541955.359999999</v>
      </c>
      <c r="E14">
        <f t="shared" si="0"/>
        <v>91382318.872717395</v>
      </c>
      <c r="F14">
        <f t="shared" si="1"/>
        <v>0.8488306443398681</v>
      </c>
      <c r="G14">
        <f t="shared" si="2"/>
        <v>1.3922287357245294E-2</v>
      </c>
      <c r="H14">
        <f t="shared" si="3"/>
        <v>0.13724706830288652</v>
      </c>
      <c r="I14">
        <f>[1]RB!R14</f>
        <v>189274335.89548182</v>
      </c>
      <c r="J14">
        <f t="shared" si="5"/>
        <v>-97892017.022764429</v>
      </c>
      <c r="K14" s="2">
        <f t="shared" si="10"/>
        <v>-1.071235860835553</v>
      </c>
      <c r="L14" s="3">
        <f t="shared" si="7"/>
        <v>0</v>
      </c>
      <c r="M14" s="4">
        <f>E14/[1]ER!C14</f>
        <v>1.0164106318516568</v>
      </c>
      <c r="N14" s="5">
        <f>I14/[1]ER!C14</f>
        <v>2.1052261500256746</v>
      </c>
      <c r="O14">
        <v>89906890</v>
      </c>
      <c r="P14">
        <v>5.17</v>
      </c>
      <c r="Q14">
        <f>Table2[[#This Row],[HWxN '[t/y']]]/Table2[[#This Row],[Number of people]]*Table2[[#This Row],[Avg ppl x household  '[pp/hh']]]</f>
        <v>4.4604717413059225</v>
      </c>
      <c r="R14">
        <v>0.14941176470588238</v>
      </c>
      <c r="S14">
        <f t="shared" si="8"/>
        <v>0.32</v>
      </c>
      <c r="T14">
        <f t="shared" si="9"/>
        <v>2.3778250091520539</v>
      </c>
      <c r="W14">
        <v>1.5599999999999999E-2</v>
      </c>
      <c r="X14">
        <v>112</v>
      </c>
      <c r="Y14">
        <v>0</v>
      </c>
      <c r="Z14">
        <v>0.95</v>
      </c>
      <c r="AA14">
        <v>0.26</v>
      </c>
      <c r="AB14">
        <f t="shared" si="4"/>
        <v>0</v>
      </c>
      <c r="AC14">
        <f>Table2[[#This Row],[ER]]/$AB$51</f>
        <v>0</v>
      </c>
    </row>
    <row r="15" spans="1:29" x14ac:dyDescent="0.35">
      <c r="A15" t="s">
        <v>26</v>
      </c>
      <c r="B15">
        <v>303465.75</v>
      </c>
      <c r="C15" s="1">
        <f>'[1]HWxN&amp;CE'!J15</f>
        <v>63274.93629506971</v>
      </c>
      <c r="D15" s="1">
        <f>[1]NE!H15</f>
        <v>0</v>
      </c>
      <c r="E15">
        <f t="shared" si="0"/>
        <v>366740.6862950697</v>
      </c>
      <c r="F15">
        <f t="shared" si="1"/>
        <v>0.82746682149097472</v>
      </c>
      <c r="G15">
        <f t="shared" si="2"/>
        <v>0.1725331785090253</v>
      </c>
      <c r="H15">
        <f t="shared" si="3"/>
        <v>0</v>
      </c>
      <c r="I15">
        <f>[1]RB!R15</f>
        <v>258.91450446393105</v>
      </c>
      <c r="J15">
        <f t="shared" si="5"/>
        <v>366481.77179060574</v>
      </c>
      <c r="K15" s="2">
        <f t="shared" si="10"/>
        <v>0.99929401205227708</v>
      </c>
      <c r="L15" s="3">
        <f t="shared" si="7"/>
        <v>0.99929401205227708</v>
      </c>
      <c r="M15" s="4">
        <f>E15/[1]ER!C15</f>
        <v>0.34147368262305905</v>
      </c>
      <c r="N15" s="5">
        <f>I15/[1]ER!C15</f>
        <v>2.4107630439642219E-4</v>
      </c>
      <c r="O15">
        <v>1073994</v>
      </c>
      <c r="P15">
        <v>5.89</v>
      </c>
      <c r="Q15">
        <f>Table2[[#This Row],[HWxN '[t/y']]]/Table2[[#This Row],[Number of people]]*Table2[[#This Row],[Avg ppl x household  '[pp/hh']]]</f>
        <v>1.6642674609914021</v>
      </c>
      <c r="R15">
        <v>0.15498693627873616</v>
      </c>
      <c r="S15">
        <f t="shared" si="8"/>
        <v>0.32</v>
      </c>
      <c r="T15">
        <f t="shared" si="9"/>
        <v>0.85820585184312581</v>
      </c>
      <c r="W15">
        <v>1.5599999999999999E-2</v>
      </c>
      <c r="X15">
        <v>112</v>
      </c>
      <c r="Y15">
        <v>0</v>
      </c>
      <c r="Z15">
        <v>0.95</v>
      </c>
      <c r="AA15">
        <v>0.26</v>
      </c>
      <c r="AB15">
        <f t="shared" si="4"/>
        <v>1.0533742619052422</v>
      </c>
      <c r="AC15">
        <f>Table2[[#This Row],[ER]]/$AB$51</f>
        <v>0.34650503792123605</v>
      </c>
    </row>
    <row r="16" spans="1:29" x14ac:dyDescent="0.35">
      <c r="A16" t="s">
        <v>27</v>
      </c>
      <c r="B16">
        <v>3871250.0000000005</v>
      </c>
      <c r="C16" s="1">
        <f>'[1]HWxN&amp;CE'!J16</f>
        <v>127163.79310344828</v>
      </c>
      <c r="D16" s="1">
        <f>[1]NE!H16</f>
        <v>3536000.0000000005</v>
      </c>
      <c r="E16">
        <f t="shared" si="0"/>
        <v>7534413.793103449</v>
      </c>
      <c r="F16">
        <f t="shared" si="1"/>
        <v>0.51380905088376094</v>
      </c>
      <c r="G16">
        <f t="shared" si="2"/>
        <v>1.6877728857930048E-2</v>
      </c>
      <c r="H16">
        <f t="shared" si="3"/>
        <v>0.46931322025830902</v>
      </c>
      <c r="I16">
        <f>[1]RB!R16</f>
        <v>3069083.5221429323</v>
      </c>
      <c r="J16">
        <f t="shared" si="5"/>
        <v>4465330.2709605172</v>
      </c>
      <c r="K16" s="2">
        <f t="shared" si="10"/>
        <v>0.59265795502867302</v>
      </c>
      <c r="L16" s="3">
        <f t="shared" si="7"/>
        <v>0.59265795502867302</v>
      </c>
      <c r="M16" s="4">
        <f>E16/[1]ER!C16</f>
        <v>4.8514252407733327</v>
      </c>
      <c r="N16" s="5">
        <f>I16/[1]ER!C16</f>
        <v>1.9761894786021221</v>
      </c>
      <c r="O16">
        <v>1553031</v>
      </c>
      <c r="P16">
        <v>5.3</v>
      </c>
      <c r="Q16">
        <f>Table2[[#This Row],[HWxN '[t/y']]]/Table2[[#This Row],[Number of people]]*Table2[[#This Row],[Avg ppl x household  '[pp/hh']]]</f>
        <v>13.211342851494917</v>
      </c>
      <c r="R16">
        <v>0.17561068140827296</v>
      </c>
      <c r="S16">
        <f t="shared" si="8"/>
        <v>0.32</v>
      </c>
      <c r="T16">
        <f t="shared" si="9"/>
        <v>5.9611774750282356</v>
      </c>
      <c r="W16">
        <v>1.5599999999999999E-2</v>
      </c>
      <c r="X16">
        <v>112</v>
      </c>
      <c r="Y16">
        <v>0</v>
      </c>
      <c r="Z16">
        <v>0.95</v>
      </c>
      <c r="AA16">
        <v>0.26</v>
      </c>
      <c r="AB16">
        <f t="shared" si="4"/>
        <v>4.3394442770427748</v>
      </c>
      <c r="AC16">
        <f>Table2[[#This Row],[ER]]/$AB$51</f>
        <v>1.427450202793221</v>
      </c>
    </row>
    <row r="17" spans="1:29" x14ac:dyDescent="0.35">
      <c r="A17" t="s">
        <v>28</v>
      </c>
      <c r="B17">
        <v>811588.4</v>
      </c>
      <c r="C17" s="1">
        <f>'[1]HWxN&amp;CE'!J17</f>
        <v>33600.089552238809</v>
      </c>
      <c r="D17" s="1">
        <f>[1]NE!H17</f>
        <v>61186.400000000009</v>
      </c>
      <c r="E17">
        <f t="shared" si="0"/>
        <v>906374.88955223886</v>
      </c>
      <c r="F17">
        <f t="shared" si="1"/>
        <v>0.8954224232766812</v>
      </c>
      <c r="G17">
        <f t="shared" si="2"/>
        <v>3.707085218218887E-2</v>
      </c>
      <c r="H17">
        <f t="shared" si="3"/>
        <v>6.7506724541129881E-2</v>
      </c>
      <c r="I17">
        <f>[1]RB!R17</f>
        <v>3055.9575508425701</v>
      </c>
      <c r="J17">
        <f t="shared" si="5"/>
        <v>903318.93200139632</v>
      </c>
      <c r="K17" s="2">
        <f t="shared" si="10"/>
        <v>0.99662837355042766</v>
      </c>
      <c r="L17" s="3">
        <f t="shared" si="7"/>
        <v>0.99662837355042766</v>
      </c>
      <c r="M17" s="4">
        <f>E17/[1]ER!C17</f>
        <v>0.25905173963099504</v>
      </c>
      <c r="N17" s="5">
        <f>I17/[1]ER!C17</f>
        <v>8.7342569714759957E-4</v>
      </c>
      <c r="O17">
        <v>3498818</v>
      </c>
      <c r="P17">
        <v>6.2349999999999994</v>
      </c>
      <c r="Q17">
        <f>Table2[[#This Row],[HWxN '[t/y']]]/Table2[[#This Row],[Number of people]]*Table2[[#This Row],[Avg ppl x household  '[pp/hh']]]</f>
        <v>1.4462751917933427</v>
      </c>
      <c r="R17">
        <v>0.17364705882352943</v>
      </c>
      <c r="S17">
        <f t="shared" si="8"/>
        <v>0.32</v>
      </c>
      <c r="T17">
        <f t="shared" si="9"/>
        <v>0.66145821271724925</v>
      </c>
      <c r="W17">
        <v>1.5599999999999999E-2</v>
      </c>
      <c r="X17">
        <v>112</v>
      </c>
      <c r="Y17">
        <v>0</v>
      </c>
      <c r="Z17">
        <v>0.95</v>
      </c>
      <c r="AA17">
        <v>0.26</v>
      </c>
      <c r="AB17">
        <f t="shared" si="4"/>
        <v>0.80971765050148858</v>
      </c>
      <c r="AC17">
        <f>Table2[[#This Row],[ER]]/$AB$51</f>
        <v>0.26635475665129899</v>
      </c>
    </row>
    <row r="18" spans="1:29" x14ac:dyDescent="0.35">
      <c r="A18" t="s">
        <v>29</v>
      </c>
      <c r="B18">
        <v>2376512.25</v>
      </c>
      <c r="C18" s="1">
        <f>'[1]HWxN&amp;CE'!J18</f>
        <v>681291.33111702127</v>
      </c>
      <c r="D18" s="1">
        <f>[1]NE!H18</f>
        <v>937380</v>
      </c>
      <c r="E18">
        <f t="shared" si="0"/>
        <v>3995183.5811170214</v>
      </c>
      <c r="F18">
        <f t="shared" si="1"/>
        <v>0.59484431735063004</v>
      </c>
      <c r="G18">
        <f t="shared" si="2"/>
        <v>0.17052816654961764</v>
      </c>
      <c r="H18">
        <f t="shared" si="3"/>
        <v>0.2346275160997523</v>
      </c>
      <c r="I18">
        <f>[1]RB!R18</f>
        <v>502412.04255390743</v>
      </c>
      <c r="J18">
        <f t="shared" si="5"/>
        <v>3492771.5385631141</v>
      </c>
      <c r="K18" s="2">
        <f t="shared" si="10"/>
        <v>0.87424556785612417</v>
      </c>
      <c r="L18" s="3">
        <f t="shared" si="7"/>
        <v>0.87424556785612417</v>
      </c>
      <c r="M18" s="4">
        <f>E18/[1]ER!C18</f>
        <v>3.4158166685194344</v>
      </c>
      <c r="N18" s="5">
        <f>I18/[1]ER!C18</f>
        <v>0.42955408545724733</v>
      </c>
      <c r="O18">
        <v>1169613</v>
      </c>
      <c r="P18">
        <v>3.24</v>
      </c>
      <c r="Q18">
        <f>Table2[[#This Row],[HWxN '[t/y']]]/Table2[[#This Row],[Number of people]]*Table2[[#This Row],[Avg ppl x household  '[pp/hh']]]</f>
        <v>6.5832883953923229</v>
      </c>
      <c r="R18">
        <v>0.17445312500000001</v>
      </c>
      <c r="S18">
        <f t="shared" si="8"/>
        <v>0.32</v>
      </c>
      <c r="T18">
        <f t="shared" si="9"/>
        <v>2.9943032911659908</v>
      </c>
      <c r="W18">
        <v>1.5599999999999999E-2</v>
      </c>
      <c r="X18">
        <v>112</v>
      </c>
      <c r="Y18">
        <v>0</v>
      </c>
      <c r="Z18">
        <v>0.95</v>
      </c>
      <c r="AA18">
        <v>0.26</v>
      </c>
      <c r="AB18">
        <f t="shared" si="4"/>
        <v>3.2153419962108991</v>
      </c>
      <c r="AC18">
        <f>Table2[[#This Row],[ER]]/$AB$51</f>
        <v>1.0576793459066154</v>
      </c>
    </row>
    <row r="19" spans="1:29" x14ac:dyDescent="0.35">
      <c r="A19" t="s">
        <v>30</v>
      </c>
      <c r="B19">
        <v>91830224.375</v>
      </c>
      <c r="C19" s="1">
        <f>'[1]HWxN&amp;CE'!J19</f>
        <v>722054.25343018561</v>
      </c>
      <c r="D19" s="1">
        <f>[1]NE!H19</f>
        <v>7959110.0000000009</v>
      </c>
      <c r="E19">
        <f t="shared" si="0"/>
        <v>100511388.62843019</v>
      </c>
      <c r="F19">
        <f t="shared" si="1"/>
        <v>0.91363004360110223</v>
      </c>
      <c r="G19">
        <f t="shared" si="2"/>
        <v>7.1838053705483148E-3</v>
      </c>
      <c r="H19">
        <f t="shared" si="3"/>
        <v>7.9186151028349472E-2</v>
      </c>
      <c r="I19">
        <f>[1]RB!R19</f>
        <v>10842631.239742968</v>
      </c>
      <c r="J19">
        <f t="shared" si="5"/>
        <v>89668757.388687223</v>
      </c>
      <c r="K19" s="2">
        <f t="shared" si="10"/>
        <v>0.8921253463144766</v>
      </c>
      <c r="L19" s="3">
        <f t="shared" si="7"/>
        <v>0.8921253463144766</v>
      </c>
      <c r="M19" s="4">
        <f>E19/[1]ER!C19</f>
        <v>0.88074715619189814</v>
      </c>
      <c r="N19" s="5">
        <f>I19/[1]ER!C19</f>
        <v>9.5010294458710648E-2</v>
      </c>
      <c r="O19">
        <v>114120594</v>
      </c>
      <c r="P19">
        <v>4.7300000000000004</v>
      </c>
      <c r="Q19">
        <f>Table2[[#This Row],[HWxN '[t/y']]]/Table2[[#This Row],[Number of people]]*Table2[[#This Row],[Avg ppl x household  '[pp/hh']]]</f>
        <v>3.8061225066332027</v>
      </c>
      <c r="R19">
        <v>0.18629921259842522</v>
      </c>
      <c r="S19">
        <f t="shared" si="8"/>
        <v>0.32</v>
      </c>
      <c r="T19">
        <f t="shared" si="9"/>
        <v>1.5902549252616085</v>
      </c>
      <c r="W19">
        <v>1.5599999999999999E-2</v>
      </c>
      <c r="X19">
        <v>112</v>
      </c>
      <c r="Y19">
        <v>0</v>
      </c>
      <c r="Z19">
        <v>0.95</v>
      </c>
      <c r="AA19">
        <v>0.26</v>
      </c>
      <c r="AB19">
        <f t="shared" si="4"/>
        <v>1.7425713672527632</v>
      </c>
      <c r="AC19">
        <f>Table2[[#This Row],[ER]]/$AB$51</f>
        <v>0.57321483875851087</v>
      </c>
    </row>
    <row r="20" spans="1:29" x14ac:dyDescent="0.35">
      <c r="A20" t="s">
        <v>31</v>
      </c>
      <c r="B20">
        <v>6620580</v>
      </c>
      <c r="C20" s="1">
        <f>'[1]HWxN&amp;CE'!J20</f>
        <v>557654.48275862064</v>
      </c>
      <c r="D20" s="1">
        <f>[1]NE!H20</f>
        <v>5818080</v>
      </c>
      <c r="E20">
        <f t="shared" si="0"/>
        <v>12996314.482758621</v>
      </c>
      <c r="F20">
        <f t="shared" si="1"/>
        <v>0.5094198058059537</v>
      </c>
      <c r="G20">
        <f t="shared" si="2"/>
        <v>4.2908663336704046E-2</v>
      </c>
      <c r="H20">
        <f t="shared" si="3"/>
        <v>0.44767153085734224</v>
      </c>
      <c r="I20">
        <f>[1]RB!R20</f>
        <v>24883321.120961636</v>
      </c>
      <c r="J20">
        <f t="shared" si="5"/>
        <v>-11887006.638203016</v>
      </c>
      <c r="K20" s="2">
        <f t="shared" si="10"/>
        <v>-0.91464442892427289</v>
      </c>
      <c r="L20" s="3">
        <f t="shared" si="7"/>
        <v>0</v>
      </c>
      <c r="M20" s="4">
        <f>E20/[1]ER!C20</f>
        <v>5.7947215104250391</v>
      </c>
      <c r="N20" s="5">
        <f>I20/[1]ER!C20</f>
        <v>11.094831257102948</v>
      </c>
      <c r="O20">
        <v>2242785</v>
      </c>
      <c r="P20">
        <v>4.0999999999999996</v>
      </c>
      <c r="Q20">
        <f>Table2[[#This Row],[HWxN '[t/y']]]/Table2[[#This Row],[Number of people]]*Table2[[#This Row],[Avg ppl x household  '[pp/hh']]]</f>
        <v>12.102978216815252</v>
      </c>
      <c r="R20">
        <v>0.14000000000000001</v>
      </c>
      <c r="S20">
        <f t="shared" si="8"/>
        <v>0.32</v>
      </c>
      <c r="T20">
        <f t="shared" si="9"/>
        <v>6.8079252469585789</v>
      </c>
      <c r="W20">
        <v>1.5599999999999999E-2</v>
      </c>
      <c r="X20">
        <v>112</v>
      </c>
      <c r="Y20">
        <v>0</v>
      </c>
      <c r="Z20">
        <v>0.95</v>
      </c>
      <c r="AA20">
        <v>0.26</v>
      </c>
      <c r="AB20">
        <f t="shared" si="4"/>
        <v>0</v>
      </c>
      <c r="AC20">
        <f>Table2[[#This Row],[ER]]/$AB$51</f>
        <v>0</v>
      </c>
    </row>
    <row r="21" spans="1:29" x14ac:dyDescent="0.35">
      <c r="A21" t="s">
        <v>32</v>
      </c>
      <c r="B21">
        <v>898573.5</v>
      </c>
      <c r="C21" s="1">
        <f>'[1]HWxN&amp;CE'!J21</f>
        <v>58959.245353696002</v>
      </c>
      <c r="D21" s="1">
        <f>[1]NE!H21</f>
        <v>317790</v>
      </c>
      <c r="E21">
        <f t="shared" si="0"/>
        <v>1275322.7453536959</v>
      </c>
      <c r="F21">
        <f t="shared" si="1"/>
        <v>0.70458517522228548</v>
      </c>
      <c r="G21">
        <f t="shared" si="2"/>
        <v>4.6230842795283431E-2</v>
      </c>
      <c r="H21">
        <f t="shared" si="3"/>
        <v>0.24918398198243116</v>
      </c>
      <c r="I21">
        <f>[1]RB!R21</f>
        <v>133562.53985881273</v>
      </c>
      <c r="J21">
        <f t="shared" si="5"/>
        <v>1141760.2054948832</v>
      </c>
      <c r="K21" s="2">
        <f t="shared" si="10"/>
        <v>0.8952715770612476</v>
      </c>
      <c r="L21" s="3">
        <f t="shared" si="7"/>
        <v>0.8952715770612476</v>
      </c>
      <c r="M21" s="4">
        <f>E21/[1]ER!C21</f>
        <v>0.50832292512392807</v>
      </c>
      <c r="N21" s="5">
        <f>I21/[1]ER!C21</f>
        <v>5.3235858291842519E-2</v>
      </c>
      <c r="O21">
        <v>2508883</v>
      </c>
      <c r="P21">
        <v>8.07</v>
      </c>
      <c r="Q21">
        <f>Table2[[#This Row],[HWxN '[t/y']]]/Table2[[#This Row],[Number of people]]*Table2[[#This Row],[Avg ppl x household  '[pp/hh']]]</f>
        <v>2.8903253539523366</v>
      </c>
      <c r="R21">
        <v>0.15423783882192796</v>
      </c>
      <c r="S21">
        <f t="shared" si="8"/>
        <v>0.32</v>
      </c>
      <c r="T21">
        <f t="shared" si="9"/>
        <v>1.4972080536841106</v>
      </c>
      <c r="W21">
        <v>1.5599999999999999E-2</v>
      </c>
      <c r="X21">
        <v>112</v>
      </c>
      <c r="Y21">
        <v>0</v>
      </c>
      <c r="Z21">
        <v>0.95</v>
      </c>
      <c r="AA21">
        <v>0.26</v>
      </c>
      <c r="AB21">
        <f t="shared" si="4"/>
        <v>1.6463982561650052</v>
      </c>
      <c r="AC21">
        <f>Table2[[#This Row],[ER]]/$AB$51</f>
        <v>0.54157891531740388</v>
      </c>
    </row>
    <row r="22" spans="1:29" x14ac:dyDescent="0.35">
      <c r="A22" t="s">
        <v>33</v>
      </c>
      <c r="B22">
        <v>41660627.25</v>
      </c>
      <c r="C22" s="1">
        <f>'[1]HWxN&amp;CE'!J22</f>
        <v>5062245.676078028</v>
      </c>
      <c r="D22" s="1">
        <f>[1]NE!H22</f>
        <v>5931444.0000000009</v>
      </c>
      <c r="E22">
        <f t="shared" si="0"/>
        <v>52654316.926078029</v>
      </c>
      <c r="F22">
        <f t="shared" si="1"/>
        <v>0.79121009790114283</v>
      </c>
      <c r="G22">
        <f t="shared" si="2"/>
        <v>9.6141132799898818E-2</v>
      </c>
      <c r="H22">
        <f t="shared" si="3"/>
        <v>0.11264876929895834</v>
      </c>
      <c r="I22">
        <f>[1]RB!R22</f>
        <v>12054837.89355579</v>
      </c>
      <c r="J22">
        <f t="shared" si="5"/>
        <v>40599479.032522239</v>
      </c>
      <c r="K22" s="2">
        <f t="shared" si="10"/>
        <v>0.77105698834760861</v>
      </c>
      <c r="L22" s="3">
        <f t="shared" si="7"/>
        <v>0.77105698834760861</v>
      </c>
      <c r="M22" s="4">
        <f>E22/[1]ER!C22</f>
        <v>1.6703836214335326</v>
      </c>
      <c r="N22" s="5">
        <f>I22/[1]ER!C22</f>
        <v>0.38242265690582095</v>
      </c>
      <c r="O22">
        <v>31522290</v>
      </c>
      <c r="P22">
        <v>3.83</v>
      </c>
      <c r="Q22">
        <f>Table2[[#This Row],[HWxN '[t/y']]]/Table2[[#This Row],[Number of people]]*Table2[[#This Row],[Avg ppl x household  '[pp/hh']]]</f>
        <v>5.0618214085175914</v>
      </c>
      <c r="R22">
        <v>0.15505882352941178</v>
      </c>
      <c r="S22">
        <f t="shared" si="8"/>
        <v>0.32</v>
      </c>
      <c r="T22">
        <f t="shared" si="9"/>
        <v>2.6090711818903172</v>
      </c>
      <c r="W22">
        <v>1.5599999999999999E-2</v>
      </c>
      <c r="X22">
        <v>112</v>
      </c>
      <c r="Y22">
        <v>0</v>
      </c>
      <c r="Z22">
        <v>0.95</v>
      </c>
      <c r="AA22">
        <v>0.26</v>
      </c>
      <c r="AB22">
        <f t="shared" si="4"/>
        <v>2.4709863800795797</v>
      </c>
      <c r="AC22">
        <f>Table2[[#This Row],[ER]]/$AB$51</f>
        <v>0.81282527995672071</v>
      </c>
    </row>
    <row r="23" spans="1:29" x14ac:dyDescent="0.35">
      <c r="A23" t="s">
        <v>34</v>
      </c>
      <c r="B23">
        <v>11055492</v>
      </c>
      <c r="C23" s="1">
        <f>'[1]HWxN&amp;CE'!J23</f>
        <v>1090667.7339785367</v>
      </c>
      <c r="D23" s="1">
        <f>[1]NE!H23</f>
        <v>1770720</v>
      </c>
      <c r="E23">
        <f t="shared" si="0"/>
        <v>13916879.733978536</v>
      </c>
      <c r="F23">
        <f t="shared" si="1"/>
        <v>0.79439444841990259</v>
      </c>
      <c r="G23">
        <f t="shared" si="2"/>
        <v>7.8370134313630255E-2</v>
      </c>
      <c r="H23">
        <f t="shared" si="3"/>
        <v>0.1272354172664672</v>
      </c>
      <c r="I23">
        <f>[1]RB!R23</f>
        <v>8191081.9020441668</v>
      </c>
      <c r="J23">
        <f t="shared" si="5"/>
        <v>5725797.8319343692</v>
      </c>
      <c r="K23" s="2">
        <f t="shared" si="10"/>
        <v>0.41142827568989038</v>
      </c>
      <c r="L23" s="3">
        <f t="shared" si="7"/>
        <v>0.41142827568989038</v>
      </c>
      <c r="M23" s="4">
        <f>E23/[1]ER!C23</f>
        <v>1.0807095776590958</v>
      </c>
      <c r="N23" s="5">
        <f>I23/[1]ER!C23</f>
        <v>0.6360750996012644</v>
      </c>
      <c r="O23">
        <v>12877539</v>
      </c>
      <c r="P23">
        <v>6.39</v>
      </c>
      <c r="Q23">
        <f>Table2[[#This Row],[HWxN '[t/y']]]/Table2[[#This Row],[Number of people]]*Table2[[#This Row],[Avg ppl x household  '[pp/hh']]]</f>
        <v>5.485876911729795</v>
      </c>
      <c r="R23">
        <v>0.14000000000000001</v>
      </c>
      <c r="S23">
        <f t="shared" si="8"/>
        <v>0.32</v>
      </c>
      <c r="T23">
        <f t="shared" si="9"/>
        <v>3.0858057628480098</v>
      </c>
      <c r="W23">
        <v>1.5599999999999999E-2</v>
      </c>
      <c r="X23">
        <v>112</v>
      </c>
      <c r="Y23">
        <v>0</v>
      </c>
      <c r="Z23">
        <v>0.95</v>
      </c>
      <c r="AA23">
        <v>0.26</v>
      </c>
      <c r="AB23">
        <f t="shared" si="4"/>
        <v>1.5594112656911543</v>
      </c>
      <c r="AC23">
        <f>Table2[[#This Row],[ER]]/$AB$51</f>
        <v>0.51296474509999324</v>
      </c>
    </row>
    <row r="24" spans="1:29" x14ac:dyDescent="0.35">
      <c r="A24" t="s">
        <v>35</v>
      </c>
      <c r="B24">
        <v>2529082.2000000002</v>
      </c>
      <c r="C24" s="1">
        <f>'[1]HWxN&amp;CE'!J24</f>
        <v>221154.7238894637</v>
      </c>
      <c r="D24" s="1">
        <f>[1]NE!H24</f>
        <v>358795.2</v>
      </c>
      <c r="E24">
        <f t="shared" si="0"/>
        <v>3109032.123889464</v>
      </c>
      <c r="F24">
        <f t="shared" si="1"/>
        <v>0.81346287179434662</v>
      </c>
      <c r="G24">
        <f t="shared" si="2"/>
        <v>7.1132981287049077E-2</v>
      </c>
      <c r="H24">
        <f t="shared" si="3"/>
        <v>0.11540414691860429</v>
      </c>
      <c r="I24">
        <f>[1]RB!R24</f>
        <v>1523522.9490585269</v>
      </c>
      <c r="J24">
        <f t="shared" si="5"/>
        <v>1585509.1748309371</v>
      </c>
      <c r="K24" s="2">
        <f t="shared" si="10"/>
        <v>0.50996873356439687</v>
      </c>
      <c r="L24" s="3">
        <f t="shared" si="7"/>
        <v>0.50996873356439687</v>
      </c>
      <c r="M24" s="4">
        <f>E24/[1]ER!C24</f>
        <v>1.5778228725059538</v>
      </c>
      <c r="N24" s="5">
        <f>I24/[1]ER!C24</f>
        <v>0.77318254042515355</v>
      </c>
      <c r="O24">
        <v>1970457</v>
      </c>
      <c r="P24">
        <v>6.81</v>
      </c>
      <c r="Q24">
        <f>Table2[[#This Row],[HWxN '[t/y']]]/Table2[[#This Row],[Number of people]]*Table2[[#This Row],[Avg ppl x household  '[pp/hh']]]</f>
        <v>8.7406372136007029</v>
      </c>
      <c r="R24">
        <v>0.1704724409448819</v>
      </c>
      <c r="S24">
        <f t="shared" si="8"/>
        <v>0.32</v>
      </c>
      <c r="T24">
        <f t="shared" si="9"/>
        <v>4.0842692098001319</v>
      </c>
      <c r="W24">
        <v>1.5599999999999999E-2</v>
      </c>
      <c r="X24">
        <v>112</v>
      </c>
      <c r="Y24">
        <v>0</v>
      </c>
      <c r="Z24">
        <v>0.95</v>
      </c>
      <c r="AA24">
        <v>0.26</v>
      </c>
      <c r="AB24">
        <f t="shared" si="4"/>
        <v>2.5583258348965816</v>
      </c>
      <c r="AC24">
        <f>Table2[[#This Row],[ER]]/$AB$51</f>
        <v>0.84155539250821543</v>
      </c>
    </row>
    <row r="25" spans="1:29" x14ac:dyDescent="0.35">
      <c r="A25" t="s">
        <v>36</v>
      </c>
      <c r="B25">
        <v>21245330</v>
      </c>
      <c r="C25" s="1">
        <f>'[1]HWxN&amp;CE'!J25</f>
        <v>1878621.0720887247</v>
      </c>
      <c r="D25" s="1">
        <f>[1]NE!H25</f>
        <v>1775330</v>
      </c>
      <c r="E25">
        <f t="shared" si="0"/>
        <v>24899281.072088726</v>
      </c>
      <c r="F25">
        <f t="shared" si="1"/>
        <v>0.85325073999085521</v>
      </c>
      <c r="G25">
        <f t="shared" si="2"/>
        <v>7.5448807804920803E-2</v>
      </c>
      <c r="H25">
        <f t="shared" si="3"/>
        <v>7.1300452204223944E-2</v>
      </c>
      <c r="I25">
        <f>[1]RB!R25</f>
        <v>3032276.3389355973</v>
      </c>
      <c r="J25">
        <f t="shared" si="5"/>
        <v>21867004.733153127</v>
      </c>
      <c r="K25" s="2">
        <f t="shared" si="10"/>
        <v>0.87821831762304647</v>
      </c>
      <c r="L25" s="3">
        <f t="shared" si="7"/>
        <v>0.87821831762304647</v>
      </c>
      <c r="M25" s="4">
        <f>E25/[1]ER!C25</f>
        <v>0.48868640778797712</v>
      </c>
      <c r="N25" s="5">
        <f>I25/[1]ER!C25</f>
        <v>5.9513052895169762E-2</v>
      </c>
      <c r="O25">
        <v>50951450</v>
      </c>
      <c r="P25">
        <v>3.75</v>
      </c>
      <c r="Q25">
        <f>Table2[[#This Row],[HWxN '[t/y']]]/Table2[[#This Row],[Number of people]]*Table2[[#This Row],[Avg ppl x household  '[pp/hh']]]</f>
        <v>1.5636451465071159</v>
      </c>
      <c r="R25">
        <v>0.20729411764705882</v>
      </c>
      <c r="S25">
        <f t="shared" si="8"/>
        <v>0.32</v>
      </c>
      <c r="T25">
        <f t="shared" si="9"/>
        <v>0.55072501851243272</v>
      </c>
      <c r="W25">
        <v>1.5599999999999999E-2</v>
      </c>
      <c r="X25">
        <v>112</v>
      </c>
      <c r="Y25">
        <v>0</v>
      </c>
      <c r="Z25">
        <v>0.95</v>
      </c>
      <c r="AA25">
        <v>0.26</v>
      </c>
      <c r="AB25">
        <f t="shared" si="4"/>
        <v>0.59406674721022057</v>
      </c>
      <c r="AC25">
        <f>Table2[[#This Row],[ER]]/$AB$51</f>
        <v>0.19541688857814535</v>
      </c>
    </row>
    <row r="26" spans="1:29" x14ac:dyDescent="0.35">
      <c r="A26" t="s">
        <v>37</v>
      </c>
      <c r="B26">
        <v>1619720.75</v>
      </c>
      <c r="C26" s="1">
        <f>'[1]HWxN&amp;CE'!J26</f>
        <v>192809.9489702846</v>
      </c>
      <c r="D26" s="1">
        <f>[1]NE!H26</f>
        <v>12739.999999999998</v>
      </c>
      <c r="E26">
        <f t="shared" si="0"/>
        <v>1825270.6989702845</v>
      </c>
      <c r="F26">
        <f t="shared" si="1"/>
        <v>0.88738659471921377</v>
      </c>
      <c r="G26">
        <f t="shared" si="2"/>
        <v>0.10563361866218374</v>
      </c>
      <c r="H26">
        <f t="shared" si="3"/>
        <v>6.9797866186024861E-3</v>
      </c>
      <c r="I26">
        <f>[1]RB!R26</f>
        <v>20332.578898943259</v>
      </c>
      <c r="J26">
        <f t="shared" si="5"/>
        <v>1804938.1200713413</v>
      </c>
      <c r="K26" s="2">
        <f t="shared" si="10"/>
        <v>0.98886051317735291</v>
      </c>
      <c r="L26" s="3">
        <f t="shared" si="7"/>
        <v>0.98886051317735291</v>
      </c>
      <c r="M26" s="4">
        <f>E26/[1]ER!C26</f>
        <v>0.82008763930224471</v>
      </c>
      <c r="N26" s="5">
        <f>I26/[1]ER!C26</f>
        <v>9.1353554514230825E-3</v>
      </c>
      <c r="O26">
        <v>2225702</v>
      </c>
      <c r="P26">
        <v>3.73</v>
      </c>
      <c r="Q26">
        <f>Table2[[#This Row],[HWxN '[t/y']]]/Table2[[#This Row],[Number of people]]*Table2[[#This Row],[Avg ppl x household  '[pp/hh']]]</f>
        <v>2.714450720491782</v>
      </c>
      <c r="R26">
        <v>0.14140625000000001</v>
      </c>
      <c r="S26">
        <f t="shared" si="8"/>
        <v>0.32</v>
      </c>
      <c r="T26">
        <f t="shared" si="9"/>
        <v>1.5149497917588413</v>
      </c>
      <c r="W26">
        <v>1.5599999999999999E-2</v>
      </c>
      <c r="X26">
        <v>112</v>
      </c>
      <c r="Y26">
        <v>0</v>
      </c>
      <c r="Z26">
        <v>0.95</v>
      </c>
      <c r="AA26">
        <v>0.26</v>
      </c>
      <c r="AB26">
        <f t="shared" si="4"/>
        <v>1.8400567646647801</v>
      </c>
      <c r="AC26">
        <f>Table2[[#This Row],[ER]]/$AB$51</f>
        <v>0.60528243576427132</v>
      </c>
    </row>
    <row r="27" spans="1:29" x14ac:dyDescent="0.35">
      <c r="A27" t="s">
        <v>38</v>
      </c>
      <c r="B27">
        <v>8359245.0999999996</v>
      </c>
      <c r="C27" s="1">
        <f>'[1]HWxN&amp;CE'!J27</f>
        <v>700533.61625852785</v>
      </c>
      <c r="D27" s="1">
        <f>[1]NE!H27</f>
        <v>1260529.6000000001</v>
      </c>
      <c r="E27">
        <f t="shared" si="0"/>
        <v>10320308.316258527</v>
      </c>
      <c r="F27">
        <f t="shared" si="1"/>
        <v>0.80998017150620538</v>
      </c>
      <c r="G27">
        <f t="shared" si="2"/>
        <v>6.7879136435770343E-2</v>
      </c>
      <c r="H27">
        <f t="shared" si="3"/>
        <v>0.1221406920580243</v>
      </c>
      <c r="I27">
        <f>[1]RB!R27</f>
        <v>16618079.500556922</v>
      </c>
      <c r="J27">
        <f t="shared" si="5"/>
        <v>-6297771.1842983942</v>
      </c>
      <c r="K27" s="2">
        <f t="shared" si="10"/>
        <v>-0.61023091474669788</v>
      </c>
      <c r="L27" s="3">
        <f t="shared" si="7"/>
        <v>0</v>
      </c>
      <c r="M27" s="4">
        <f>E27/[1]ER!C27</f>
        <v>2.0701524658366903</v>
      </c>
      <c r="N27" s="5">
        <f>I27/[1]ER!C27</f>
        <v>3.3334234987293456</v>
      </c>
      <c r="O27">
        <v>4985289</v>
      </c>
      <c r="P27">
        <v>4.58</v>
      </c>
      <c r="Q27">
        <f>Table2[[#This Row],[HWxN '[t/y']]]/Table2[[#This Row],[Number of people]]*Table2[[#This Row],[Avg ppl x household  '[pp/hh']]]</f>
        <v>7.6796636178965745</v>
      </c>
      <c r="R27">
        <v>0.14071713147410361</v>
      </c>
      <c r="S27">
        <f t="shared" si="8"/>
        <v>0.32</v>
      </c>
      <c r="T27">
        <f t="shared" si="9"/>
        <v>4.3026003835326918</v>
      </c>
      <c r="W27">
        <v>1.5599999999999999E-2</v>
      </c>
      <c r="X27">
        <v>112</v>
      </c>
      <c r="Y27">
        <v>0</v>
      </c>
      <c r="Z27">
        <v>0.95</v>
      </c>
      <c r="AA27">
        <v>0.26</v>
      </c>
      <c r="AB27">
        <f t="shared" si="4"/>
        <v>0</v>
      </c>
      <c r="AC27">
        <f>Table2[[#This Row],[ER]]/$AB$51</f>
        <v>0</v>
      </c>
    </row>
    <row r="28" spans="1:29" x14ac:dyDescent="0.35">
      <c r="A28" t="s">
        <v>39</v>
      </c>
      <c r="B28">
        <v>11500814.1</v>
      </c>
      <c r="C28" s="1">
        <f>'[1]HWxN&amp;CE'!J28</f>
        <v>4052497.8891428569</v>
      </c>
      <c r="D28" s="1">
        <f>[1]NE!H28</f>
        <v>291323.10000000003</v>
      </c>
      <c r="E28">
        <f t="shared" si="0"/>
        <v>15844635.089142857</v>
      </c>
      <c r="F28">
        <f t="shared" si="1"/>
        <v>0.72584909878300996</v>
      </c>
      <c r="G28">
        <f t="shared" si="2"/>
        <v>0.25576467153350413</v>
      </c>
      <c r="H28">
        <f t="shared" si="3"/>
        <v>1.8386229683485862E-2</v>
      </c>
      <c r="I28">
        <f>[1]RB!R28</f>
        <v>7259009.3678876311</v>
      </c>
      <c r="J28">
        <f t="shared" si="5"/>
        <v>8585625.7212552261</v>
      </c>
      <c r="K28" s="2">
        <f t="shared" si="10"/>
        <v>0.54186326620663627</v>
      </c>
      <c r="L28" s="3">
        <f t="shared" si="7"/>
        <v>0.54186326620663627</v>
      </c>
      <c r="M28" s="4">
        <f>E28/[1]ER!C28</f>
        <v>0.57547517435330309</v>
      </c>
      <c r="N28" s="5">
        <f>I28/[1]ER!C28</f>
        <v>0.26364631675738881</v>
      </c>
      <c r="O28">
        <v>27533134</v>
      </c>
      <c r="P28">
        <v>4.5</v>
      </c>
      <c r="Q28">
        <f>Table2[[#This Row],[HWxN '[t/y']]]/Table2[[#This Row],[Number of people]]*Table2[[#This Row],[Avg ppl x household  '[pp/hh']]]</f>
        <v>1.8796866150435325</v>
      </c>
      <c r="R28">
        <v>0.16267716535433074</v>
      </c>
      <c r="S28">
        <f t="shared" si="8"/>
        <v>0.32</v>
      </c>
      <c r="T28">
        <f t="shared" si="9"/>
        <v>0.92411758288803569</v>
      </c>
      <c r="W28">
        <v>1.5599999999999999E-2</v>
      </c>
      <c r="X28">
        <v>112</v>
      </c>
      <c r="Y28">
        <v>0</v>
      </c>
      <c r="Z28">
        <v>0.95</v>
      </c>
      <c r="AA28">
        <v>0.26</v>
      </c>
      <c r="AB28">
        <f t="shared" si="4"/>
        <v>0.61505632649497211</v>
      </c>
      <c r="AC28">
        <f>Table2[[#This Row],[ER]]/$AB$51</f>
        <v>0.20232136235260317</v>
      </c>
    </row>
    <row r="29" spans="1:29" x14ac:dyDescent="0.35">
      <c r="A29" t="s">
        <v>40</v>
      </c>
      <c r="B29">
        <v>8190755.75</v>
      </c>
      <c r="C29" s="1">
        <f>'[1]HWxN&amp;CE'!J29</f>
        <v>424164.55521345453</v>
      </c>
      <c r="D29" s="1">
        <f>[1]NE!H29</f>
        <v>3708600.0000000005</v>
      </c>
      <c r="E29">
        <f t="shared" si="0"/>
        <v>12323520.305213455</v>
      </c>
      <c r="F29">
        <f t="shared" si="1"/>
        <v>0.66464415582087433</v>
      </c>
      <c r="G29">
        <f t="shared" si="2"/>
        <v>3.4419106286862858E-2</v>
      </c>
      <c r="H29">
        <f t="shared" si="3"/>
        <v>0.30093673789226283</v>
      </c>
      <c r="I29">
        <f>[1]RB!R29</f>
        <v>696485.91872878524</v>
      </c>
      <c r="J29">
        <f t="shared" si="5"/>
        <v>11627034.38648467</v>
      </c>
      <c r="K29" s="2">
        <f t="shared" si="10"/>
        <v>0.94348320110819817</v>
      </c>
      <c r="L29" s="3">
        <f t="shared" si="7"/>
        <v>0.94348320110819817</v>
      </c>
      <c r="M29" s="4">
        <f>E29/[1]ER!C29</f>
        <v>0.65316691514088365</v>
      </c>
      <c r="N29" s="5">
        <f>I29/[1]ER!C29</f>
        <v>3.6914903185795919E-2</v>
      </c>
      <c r="O29">
        <v>18867337</v>
      </c>
      <c r="P29">
        <v>4.28</v>
      </c>
      <c r="Q29">
        <f>Table2[[#This Row],[HWxN '[t/y']]]/Table2[[#This Row],[Number of people]]*Table2[[#This Row],[Avg ppl x household  '[pp/hh']]]</f>
        <v>1.8580488921144516</v>
      </c>
      <c r="R29">
        <v>0.15717647058823531</v>
      </c>
      <c r="S29">
        <f t="shared" si="8"/>
        <v>0.32</v>
      </c>
      <c r="T29">
        <f t="shared" si="9"/>
        <v>0.94541899510529437</v>
      </c>
      <c r="W29">
        <v>1.5599999999999999E-2</v>
      </c>
      <c r="X29">
        <v>112</v>
      </c>
      <c r="Y29">
        <v>0</v>
      </c>
      <c r="Z29">
        <v>0.95</v>
      </c>
      <c r="AA29">
        <v>0.26</v>
      </c>
      <c r="AB29">
        <f t="shared" si="4"/>
        <v>1.0956111457077322</v>
      </c>
      <c r="AC29">
        <f>Table2[[#This Row],[ER]]/$AB$51</f>
        <v>0.36039876359209655</v>
      </c>
    </row>
    <row r="30" spans="1:29" x14ac:dyDescent="0.35">
      <c r="A30" t="s">
        <v>41</v>
      </c>
      <c r="B30">
        <v>6598828.25</v>
      </c>
      <c r="C30" s="1">
        <f>'[1]HWxN&amp;CE'!J30</f>
        <v>469806.58490213187</v>
      </c>
      <c r="D30" s="1">
        <f>[1]NE!H30</f>
        <v>2222240</v>
      </c>
      <c r="E30">
        <f t="shared" si="0"/>
        <v>9290874.8349021319</v>
      </c>
      <c r="F30">
        <f t="shared" si="1"/>
        <v>0.71024832077285327</v>
      </c>
      <c r="G30">
        <f t="shared" si="2"/>
        <v>5.0566452917571857E-2</v>
      </c>
      <c r="H30">
        <f t="shared" si="3"/>
        <v>0.23918522630957481</v>
      </c>
      <c r="I30">
        <f>[1]RB!R30</f>
        <v>3095704.3694488937</v>
      </c>
      <c r="J30">
        <f t="shared" si="5"/>
        <v>6195170.4654532382</v>
      </c>
      <c r="K30" s="2">
        <f t="shared" si="10"/>
        <v>0.66680162799959808</v>
      </c>
      <c r="L30" s="3">
        <f t="shared" si="7"/>
        <v>0.66680162799959808</v>
      </c>
      <c r="M30" s="4">
        <f>E30/[1]ER!C30</f>
        <v>0.45172768524158069</v>
      </c>
      <c r="N30" s="5">
        <f>I30/[1]ER!C30</f>
        <v>0.15051492931000468</v>
      </c>
      <c r="O30">
        <v>20567424</v>
      </c>
      <c r="P30">
        <v>5.81</v>
      </c>
      <c r="Q30">
        <f>Table2[[#This Row],[HWxN '[t/y']]]/Table2[[#This Row],[Number of people]]*Table2[[#This Row],[Avg ppl x household  '[pp/hh']]]</f>
        <v>1.8640736016576502</v>
      </c>
      <c r="R30">
        <v>0.15529411764705883</v>
      </c>
      <c r="S30">
        <f t="shared" si="8"/>
        <v>0.32</v>
      </c>
      <c r="T30">
        <f t="shared" si="9"/>
        <v>0.9594496479120258</v>
      </c>
      <c r="W30">
        <v>1.5599999999999999E-2</v>
      </c>
      <c r="X30">
        <v>112</v>
      </c>
      <c r="Y30">
        <v>0</v>
      </c>
      <c r="Z30">
        <v>0.95</v>
      </c>
      <c r="AA30">
        <v>0.26</v>
      </c>
      <c r="AB30">
        <f t="shared" si="4"/>
        <v>0.78580861424013337</v>
      </c>
      <c r="AC30">
        <f>Table2[[#This Row],[ER]]/$AB$51</f>
        <v>0.25848993422682021</v>
      </c>
    </row>
    <row r="31" spans="1:29" x14ac:dyDescent="0.35">
      <c r="A31" t="s">
        <v>42</v>
      </c>
      <c r="B31">
        <v>1744149.2500000002</v>
      </c>
      <c r="C31" s="1">
        <f>'[1]HWxN&amp;CE'!J31</f>
        <v>260207.26602234869</v>
      </c>
      <c r="D31" s="1">
        <f>[1]NE!H31</f>
        <v>87040</v>
      </c>
      <c r="E31">
        <f t="shared" si="0"/>
        <v>2091396.516022349</v>
      </c>
      <c r="F31">
        <f t="shared" si="1"/>
        <v>0.83396392632288485</v>
      </c>
      <c r="G31">
        <f t="shared" si="2"/>
        <v>0.12441794945572535</v>
      </c>
      <c r="H31">
        <f t="shared" si="3"/>
        <v>4.1618124221389816E-2</v>
      </c>
      <c r="I31">
        <f>[1]RB!R31</f>
        <v>281677.9872560653</v>
      </c>
      <c r="J31">
        <f t="shared" si="5"/>
        <v>1809718.5287662838</v>
      </c>
      <c r="K31" s="2">
        <f t="shared" si="10"/>
        <v>0.86531583795893863</v>
      </c>
      <c r="L31" s="3">
        <f t="shared" si="7"/>
        <v>0.86531583795893863</v>
      </c>
      <c r="M31" s="4">
        <f>E31/[1]ER!C31</f>
        <v>0.47706855688285543</v>
      </c>
      <c r="N31" s="5">
        <f>I31/[1]ER!C31</f>
        <v>6.4253578819905816E-2</v>
      </c>
      <c r="O31">
        <v>4383849</v>
      </c>
      <c r="P31">
        <v>5.77</v>
      </c>
      <c r="Q31">
        <f>Table2[[#This Row],[HWxN '[t/y']]]/Table2[[#This Row],[Number of people]]*Table2[[#This Row],[Avg ppl x household  '[pp/hh']]]</f>
        <v>2.2956404685699714</v>
      </c>
      <c r="R31">
        <v>0.15461197262352416</v>
      </c>
      <c r="S31">
        <f t="shared" si="8"/>
        <v>0.32</v>
      </c>
      <c r="T31">
        <f t="shared" si="9"/>
        <v>1.1864732770699884</v>
      </c>
      <c r="W31">
        <v>1.5599999999999999E-2</v>
      </c>
      <c r="X31">
        <v>112</v>
      </c>
      <c r="Y31">
        <v>0</v>
      </c>
      <c r="Z31">
        <v>0.95</v>
      </c>
      <c r="AA31">
        <v>0.26</v>
      </c>
      <c r="AB31">
        <f t="shared" si="4"/>
        <v>1.2610449282910481</v>
      </c>
      <c r="AC31">
        <f>Table2[[#This Row],[ER]]/$AB$51</f>
        <v>0.41481782543988077</v>
      </c>
    </row>
    <row r="32" spans="1:29" x14ac:dyDescent="0.35">
      <c r="A32" t="s">
        <v>43</v>
      </c>
      <c r="B32">
        <v>5671.6</v>
      </c>
      <c r="C32" s="1">
        <f>'[1]HWxN&amp;CE'!J32</f>
        <v>2897.5189873417721</v>
      </c>
      <c r="D32" s="1">
        <f>[1]NE!H32</f>
        <v>1979.6000000000001</v>
      </c>
      <c r="E32">
        <f t="shared" si="0"/>
        <v>10548.718987341772</v>
      </c>
      <c r="F32">
        <f t="shared" si="1"/>
        <v>0.53765770107306809</v>
      </c>
      <c r="G32">
        <f t="shared" si="2"/>
        <v>0.2746797019447319</v>
      </c>
      <c r="H32">
        <f t="shared" si="3"/>
        <v>0.18766259698220003</v>
      </c>
      <c r="I32">
        <f>[1]RB!R32</f>
        <v>111811.84579574343</v>
      </c>
      <c r="J32">
        <f t="shared" si="5"/>
        <v>-101263.12680840166</v>
      </c>
      <c r="K32" s="2">
        <f t="shared" si="10"/>
        <v>-9.5995662534868185</v>
      </c>
      <c r="L32" s="3">
        <f t="shared" si="7"/>
        <v>0</v>
      </c>
      <c r="M32" s="4">
        <f>E32/[1]ER!C32</f>
        <v>8.3324202003513242E-3</v>
      </c>
      <c r="N32" s="5">
        <f>I32/[1]ER!C32</f>
        <v>8.8320039965515726E-2</v>
      </c>
      <c r="O32">
        <v>1265985</v>
      </c>
      <c r="P32">
        <v>3.48</v>
      </c>
      <c r="Q32">
        <f>Table2[[#This Row],[HWxN '[t/y']]]/Table2[[#This Row],[Number of people]]*Table2[[#This Row],[Avg ppl x household  '[pp/hh']]]</f>
        <v>1.5590364814748989E-2</v>
      </c>
      <c r="R32">
        <v>0.15268599999999999</v>
      </c>
      <c r="S32">
        <f t="shared" si="8"/>
        <v>0.32</v>
      </c>
      <c r="T32">
        <f t="shared" si="9"/>
        <v>8.1515196831716021E-3</v>
      </c>
      <c r="W32">
        <v>1.5599999999999999E-2</v>
      </c>
      <c r="X32">
        <v>112</v>
      </c>
      <c r="Y32">
        <v>0</v>
      </c>
      <c r="Z32">
        <v>0.95</v>
      </c>
      <c r="AA32">
        <v>0.26</v>
      </c>
      <c r="AB32">
        <f t="shared" si="4"/>
        <v>0</v>
      </c>
      <c r="AC32">
        <f>Table2[[#This Row],[ER]]/$AB$51</f>
        <v>0</v>
      </c>
    </row>
    <row r="33" spans="1:29" x14ac:dyDescent="0.35">
      <c r="A33" t="s">
        <v>44</v>
      </c>
      <c r="B33">
        <v>17921380</v>
      </c>
      <c r="C33" s="1">
        <f>'[1]HWxN&amp;CE'!J33</f>
        <v>780293.88630675722</v>
      </c>
      <c r="D33" s="1">
        <f>[1]NE!H33</f>
        <v>5378380</v>
      </c>
      <c r="E33">
        <f t="shared" si="0"/>
        <v>24080053.886306759</v>
      </c>
      <c r="F33">
        <f t="shared" si="1"/>
        <v>0.74424169001511586</v>
      </c>
      <c r="G33">
        <f t="shared" si="2"/>
        <v>3.2404158644780905E-2</v>
      </c>
      <c r="H33">
        <f t="shared" si="3"/>
        <v>0.2233541513401032</v>
      </c>
      <c r="I33">
        <f>[1]RB!R33</f>
        <v>20235699.393466886</v>
      </c>
      <c r="J33">
        <f t="shared" si="5"/>
        <v>3844354.4928398728</v>
      </c>
      <c r="K33" s="2">
        <f t="shared" si="10"/>
        <v>0.15964891569557424</v>
      </c>
      <c r="L33" s="3">
        <f t="shared" si="7"/>
        <v>0.15964891569557424</v>
      </c>
      <c r="M33" s="4">
        <f>E33/[1]ER!C33</f>
        <v>0.79509925052840336</v>
      </c>
      <c r="N33" s="5">
        <f>I33/[1]ER!C33</f>
        <v>0.66816251731118004</v>
      </c>
      <c r="O33">
        <v>30285595</v>
      </c>
      <c r="P33">
        <v>4.5199999999999996</v>
      </c>
      <c r="Q33">
        <f>Table2[[#This Row],[HWxN '[t/y']]]/Table2[[#This Row],[Number of people]]*Table2[[#This Row],[Avg ppl x household  '[pp/hh']]]</f>
        <v>2.6746919649424088</v>
      </c>
      <c r="R33">
        <v>0.14305882352941179</v>
      </c>
      <c r="S33">
        <f t="shared" si="8"/>
        <v>0.32</v>
      </c>
      <c r="T33">
        <f t="shared" si="9"/>
        <v>1.4789473217916846</v>
      </c>
      <c r="W33">
        <v>1.5599999999999999E-2</v>
      </c>
      <c r="X33">
        <v>112</v>
      </c>
      <c r="Y33">
        <v>0</v>
      </c>
      <c r="Z33">
        <v>0.95</v>
      </c>
      <c r="AA33">
        <v>0.26</v>
      </c>
      <c r="AB33">
        <f t="shared" si="4"/>
        <v>0.29001243820405742</v>
      </c>
      <c r="AC33">
        <f>Table2[[#This Row],[ER]]/$AB$51</f>
        <v>9.53989237555216E-2</v>
      </c>
    </row>
    <row r="34" spans="1:29" x14ac:dyDescent="0.35">
      <c r="A34" t="s">
        <v>45</v>
      </c>
      <c r="B34">
        <v>1381272</v>
      </c>
      <c r="C34" s="1">
        <f>'[1]HWxN&amp;CE'!J34</f>
        <v>195331.39393939392</v>
      </c>
      <c r="D34" s="1">
        <f>[1]NE!H34</f>
        <v>0</v>
      </c>
      <c r="E34">
        <f>SUM(B34:D34)</f>
        <v>1576603.393939394</v>
      </c>
      <c r="F34">
        <f t="shared" si="1"/>
        <v>0.87610619469026541</v>
      </c>
      <c r="G34">
        <f t="shared" si="2"/>
        <v>0.1238938053097345</v>
      </c>
      <c r="H34">
        <f t="shared" si="3"/>
        <v>0</v>
      </c>
      <c r="I34">
        <f>[1]RB!R34</f>
        <v>1476659.3386263696</v>
      </c>
      <c r="J34">
        <f t="shared" si="5"/>
        <v>99944.055313024437</v>
      </c>
      <c r="K34" s="2">
        <f t="shared" si="10"/>
        <v>6.3392008223005489E-2</v>
      </c>
      <c r="L34" s="3">
        <f t="shared" si="7"/>
        <v>6.3392008223005489E-2</v>
      </c>
      <c r="M34" s="4">
        <f>E34/[1]ER!C34</f>
        <v>0.64439427801486204</v>
      </c>
      <c r="N34" s="5">
        <f>I34/[1]ER!C34</f>
        <v>0.60354483064408615</v>
      </c>
      <c r="O34">
        <v>2446644</v>
      </c>
      <c r="P34">
        <v>4.24</v>
      </c>
      <c r="Q34">
        <f>Table2[[#This Row],[HWxN '[t/y']]]/Table2[[#This Row],[Number of people]]*Table2[[#This Row],[Avg ppl x household  '[pp/hh']]]</f>
        <v>2.3937251516771543</v>
      </c>
      <c r="R34">
        <v>0.14283464566929135</v>
      </c>
      <c r="S34">
        <f t="shared" si="8"/>
        <v>0.32</v>
      </c>
      <c r="T34">
        <f t="shared" si="9"/>
        <v>1.3252661395850387</v>
      </c>
      <c r="W34">
        <v>1.5599999999999999E-2</v>
      </c>
      <c r="X34">
        <v>112</v>
      </c>
      <c r="Y34">
        <v>0</v>
      </c>
      <c r="Z34">
        <v>0.95</v>
      </c>
      <c r="AA34">
        <v>0.26</v>
      </c>
      <c r="AB34">
        <f t="shared" ref="AB34:AB50" si="11">T34*L34*W34*(X34+Y34)*Z34*(1-AA34)</f>
        <v>0.1031895118954218</v>
      </c>
      <c r="AC34">
        <f>Table2[[#This Row],[ER]]/$AB$51</f>
        <v>3.3943952330604238E-2</v>
      </c>
    </row>
    <row r="35" spans="1:29" x14ac:dyDescent="0.35">
      <c r="A35" t="s">
        <v>46</v>
      </c>
      <c r="B35">
        <v>10812668.5</v>
      </c>
      <c r="C35" s="1">
        <f>'[1]HWxN&amp;CE'!J35</f>
        <v>185880.28725741486</v>
      </c>
      <c r="D35" s="1">
        <f>[1]NE!H35</f>
        <v>1906720.0000000002</v>
      </c>
      <c r="E35">
        <f t="shared" ref="E35:E50" si="12">SUM(B35:D35)</f>
        <v>12905268.787257414</v>
      </c>
      <c r="F35">
        <f t="shared" si="1"/>
        <v>0.83784915124560322</v>
      </c>
      <c r="G35">
        <f t="shared" si="2"/>
        <v>1.4403441750934467E-2</v>
      </c>
      <c r="H35">
        <f t="shared" si="3"/>
        <v>0.14774740700346237</v>
      </c>
      <c r="I35">
        <f>[1]RB!R35</f>
        <v>951876.54824706144</v>
      </c>
      <c r="J35">
        <f t="shared" si="5"/>
        <v>11953392.239010353</v>
      </c>
      <c r="K35" s="2">
        <f t="shared" si="10"/>
        <v>0.92624124580908074</v>
      </c>
      <c r="L35" s="3">
        <f t="shared" si="7"/>
        <v>0.92624124580908074</v>
      </c>
      <c r="M35" s="4">
        <f>E35/[1]ER!C35</f>
        <v>0.55048639022761825</v>
      </c>
      <c r="N35" s="5">
        <f>I35/[1]ER!C35</f>
        <v>4.0603190342245313E-2</v>
      </c>
      <c r="O35">
        <v>23443393</v>
      </c>
      <c r="P35">
        <v>5.92</v>
      </c>
      <c r="Q35">
        <f>Table2[[#This Row],[HWxN '[t/y']]]/Table2[[#This Row],[Number of people]]*Table2[[#This Row],[Avg ppl x household  '[pp/hh']]]</f>
        <v>2.7304493645608381</v>
      </c>
      <c r="R35">
        <v>0.14752941176470591</v>
      </c>
      <c r="S35">
        <f t="shared" si="8"/>
        <v>0.32</v>
      </c>
      <c r="T35">
        <f t="shared" si="9"/>
        <v>1.4716319001640397</v>
      </c>
      <c r="W35">
        <v>1.5599999999999999E-2</v>
      </c>
      <c r="X35">
        <v>112</v>
      </c>
      <c r="Y35">
        <v>0</v>
      </c>
      <c r="Z35">
        <v>0.95</v>
      </c>
      <c r="AA35">
        <v>0.26</v>
      </c>
      <c r="AB35">
        <f t="shared" si="11"/>
        <v>1.6742536551685843</v>
      </c>
      <c r="AC35">
        <f>Table2[[#This Row],[ER]]/$AB$51</f>
        <v>0.55074188467891905</v>
      </c>
    </row>
    <row r="36" spans="1:29" x14ac:dyDescent="0.35">
      <c r="A36" t="s">
        <v>47</v>
      </c>
      <c r="B36">
        <v>77161626.5</v>
      </c>
      <c r="C36" s="1">
        <f>'[1]HWxN&amp;CE'!J36</f>
        <v>3152876.2229241873</v>
      </c>
      <c r="D36" s="1">
        <f>[1]NE!H36</f>
        <v>27256100</v>
      </c>
      <c r="E36">
        <f t="shared" si="12"/>
        <v>107570602.72292419</v>
      </c>
      <c r="F36">
        <f t="shared" si="1"/>
        <v>0.71731146379043409</v>
      </c>
      <c r="G36">
        <f t="shared" si="2"/>
        <v>2.9309831339750254E-2</v>
      </c>
      <c r="H36">
        <f t="shared" si="3"/>
        <v>0.25337870486981567</v>
      </c>
      <c r="I36">
        <f>[1]RB!R36</f>
        <v>27755253.297055271</v>
      </c>
      <c r="J36">
        <f t="shared" si="5"/>
        <v>79815349.425868914</v>
      </c>
      <c r="K36" s="2">
        <f t="shared" si="10"/>
        <v>0.7419810562134147</v>
      </c>
      <c r="L36" s="3">
        <f t="shared" si="7"/>
        <v>0.7419810562134147</v>
      </c>
      <c r="M36" s="4">
        <f>E36/[1]ER!C36</f>
        <v>0.52911080156027335</v>
      </c>
      <c r="N36" s="5">
        <f>I36/[1]ER!C36</f>
        <v>0.13652061016465525</v>
      </c>
      <c r="O36">
        <v>203304492</v>
      </c>
      <c r="P36">
        <v>4.66</v>
      </c>
      <c r="Q36">
        <f>Table2[[#This Row],[HWxN '[t/y']]]/Table2[[#This Row],[Number of people]]*Table2[[#This Row],[Avg ppl x household  '[pp/hh']]]</f>
        <v>1.7686435550573079</v>
      </c>
      <c r="R36">
        <v>0.14330708661417324</v>
      </c>
      <c r="S36">
        <f t="shared" si="8"/>
        <v>0.32</v>
      </c>
      <c r="T36">
        <f t="shared" si="9"/>
        <v>0.97658369526294242</v>
      </c>
      <c r="W36">
        <v>1.5599999999999999E-2</v>
      </c>
      <c r="X36">
        <v>112</v>
      </c>
      <c r="Y36">
        <v>0</v>
      </c>
      <c r="Z36">
        <v>0.95</v>
      </c>
      <c r="AA36">
        <v>0.26</v>
      </c>
      <c r="AB36">
        <f t="shared" si="11"/>
        <v>0.89002095609680942</v>
      </c>
      <c r="AC36">
        <f>Table2[[#This Row],[ER]]/$AB$51</f>
        <v>0.29277034411797881</v>
      </c>
    </row>
    <row r="37" spans="1:29" x14ac:dyDescent="0.35">
      <c r="A37" t="s">
        <v>48</v>
      </c>
      <c r="B37">
        <v>6869061.4399999995</v>
      </c>
      <c r="C37" s="1">
        <f>'[1]HWxN&amp;CE'!J37</f>
        <v>173451.83486238532</v>
      </c>
      <c r="D37" s="1">
        <f>[1]NE!H37</f>
        <v>3119061.44</v>
      </c>
      <c r="E37">
        <f t="shared" si="12"/>
        <v>10161574.714862384</v>
      </c>
      <c r="F37">
        <f t="shared" si="1"/>
        <v>0.67598395256133548</v>
      </c>
      <c r="G37">
        <f t="shared" si="2"/>
        <v>1.7069385378694658E-2</v>
      </c>
      <c r="H37">
        <f t="shared" si="3"/>
        <v>0.30694666205996995</v>
      </c>
      <c r="I37">
        <f>[1]RB!R37</f>
        <v>235412.04657580043</v>
      </c>
      <c r="J37">
        <f t="shared" si="5"/>
        <v>9926162.6682865843</v>
      </c>
      <c r="K37" s="2">
        <f t="shared" si="10"/>
        <v>0.97683311364807612</v>
      </c>
      <c r="L37" s="3">
        <f t="shared" si="7"/>
        <v>0.97683311364807612</v>
      </c>
      <c r="M37" s="4">
        <f>E37/[1]ER!C37</f>
        <v>0.79170647036082697</v>
      </c>
      <c r="N37" s="5">
        <f>I37/[1]ER!C37</f>
        <v>1.8341373822932092E-2</v>
      </c>
      <c r="O37">
        <v>12835028</v>
      </c>
      <c r="P37">
        <v>4.28</v>
      </c>
      <c r="Q37">
        <f>Table2[[#This Row],[HWxN '[t/y']]]/Table2[[#This Row],[Number of people]]*Table2[[#This Row],[Avg ppl x household  '[pp/hh']]]</f>
        <v>2.290574119760393</v>
      </c>
      <c r="R37">
        <v>0.18078125</v>
      </c>
      <c r="S37">
        <f t="shared" si="8"/>
        <v>0.32</v>
      </c>
      <c r="T37">
        <f t="shared" si="9"/>
        <v>0.99653395542310064</v>
      </c>
      <c r="W37">
        <v>1.5599999999999999E-2</v>
      </c>
      <c r="X37">
        <v>112</v>
      </c>
      <c r="Y37">
        <v>0</v>
      </c>
      <c r="Z37">
        <v>0.95</v>
      </c>
      <c r="AA37">
        <v>0.26</v>
      </c>
      <c r="AB37">
        <f t="shared" si="11"/>
        <v>1.1956674888796874</v>
      </c>
      <c r="AC37">
        <f>Table2[[#This Row],[ER]]/$AB$51</f>
        <v>0.39331206728564871</v>
      </c>
    </row>
    <row r="38" spans="1:29" x14ac:dyDescent="0.35">
      <c r="A38" t="s">
        <v>49</v>
      </c>
      <c r="B38">
        <v>153500</v>
      </c>
      <c r="C38" s="1">
        <f>'[1]HWxN&amp;CE'!J38</f>
        <v>14038.841894363935</v>
      </c>
      <c r="D38" s="1">
        <f>[1]NE!H38</f>
        <v>68192</v>
      </c>
      <c r="E38">
        <f t="shared" si="12"/>
        <v>235730.84189436393</v>
      </c>
      <c r="F38">
        <f t="shared" si="1"/>
        <v>0.65116638436639807</v>
      </c>
      <c r="G38">
        <f t="shared" si="2"/>
        <v>5.9554540176185528E-2</v>
      </c>
      <c r="H38">
        <f t="shared" si="3"/>
        <v>0.28927907545741643</v>
      </c>
      <c r="I38">
        <f>[1]RB!R38</f>
        <v>121900.75731737383</v>
      </c>
      <c r="J38">
        <f t="shared" si="5"/>
        <v>113830.08457699009</v>
      </c>
      <c r="K38" s="2">
        <f t="shared" si="10"/>
        <v>0.48288159352521132</v>
      </c>
      <c r="L38" s="3">
        <f t="shared" si="7"/>
        <v>0.48288159352521132</v>
      </c>
      <c r="M38" s="4">
        <f>E38/[1]ER!C38</f>
        <v>1.0984712971372836</v>
      </c>
      <c r="N38" s="5">
        <f>I38/[1]ER!C38</f>
        <v>0.56803972673392622</v>
      </c>
      <c r="O38">
        <v>214599</v>
      </c>
      <c r="P38">
        <v>4.0599999999999996</v>
      </c>
      <c r="Q38">
        <f>Table2[[#This Row],[HWxN '[t/y']]]/Table2[[#This Row],[Number of people]]*Table2[[#This Row],[Avg ppl x household  '[pp/hh']]]</f>
        <v>2.9040675865218382</v>
      </c>
      <c r="R38">
        <v>0.1548194667570309</v>
      </c>
      <c r="S38">
        <f t="shared" si="8"/>
        <v>0.32</v>
      </c>
      <c r="T38">
        <f t="shared" si="9"/>
        <v>1.4990482266103111</v>
      </c>
      <c r="W38">
        <v>1.5599999999999999E-2</v>
      </c>
      <c r="X38">
        <v>112</v>
      </c>
      <c r="Y38">
        <v>0</v>
      </c>
      <c r="Z38">
        <v>0.95</v>
      </c>
      <c r="AA38">
        <v>0.26</v>
      </c>
      <c r="AB38">
        <f t="shared" si="11"/>
        <v>0.88910735378777983</v>
      </c>
      <c r="AC38">
        <f>Table2[[#This Row],[ER]]/$AB$51</f>
        <v>0.29246981674211275</v>
      </c>
    </row>
    <row r="39" spans="1:29" x14ac:dyDescent="0.35">
      <c r="A39" t="s">
        <v>50</v>
      </c>
      <c r="B39">
        <v>6428625.75</v>
      </c>
      <c r="C39" s="1">
        <f>'[1]HWxN&amp;CE'!J39</f>
        <v>409059.32356948231</v>
      </c>
      <c r="D39" s="1">
        <f>[1]NE!H39</f>
        <v>2219520</v>
      </c>
      <c r="E39">
        <f t="shared" si="12"/>
        <v>9057205.0735694822</v>
      </c>
      <c r="F39">
        <f t="shared" si="1"/>
        <v>0.7097803017356713</v>
      </c>
      <c r="G39">
        <f t="shared" si="2"/>
        <v>4.5163968381724005E-2</v>
      </c>
      <c r="H39">
        <f t="shared" si="3"/>
        <v>0.24505572988260471</v>
      </c>
      <c r="I39">
        <f>[1]RB!R39</f>
        <v>1638312.6600748696</v>
      </c>
      <c r="J39">
        <f t="shared" si="5"/>
        <v>7418892.413494613</v>
      </c>
      <c r="K39" s="2">
        <f t="shared" si="10"/>
        <v>0.81911498671309169</v>
      </c>
      <c r="L39" s="3">
        <f t="shared" si="7"/>
        <v>0.81911498671309169</v>
      </c>
      <c r="M39" s="4">
        <f>E39/[1]ER!C39</f>
        <v>0.5660476868953761</v>
      </c>
      <c r="N39" s="5">
        <f>I39/[1]ER!C39</f>
        <v>0.10238954336509384</v>
      </c>
      <c r="O39">
        <v>16000781</v>
      </c>
      <c r="P39">
        <v>8.66</v>
      </c>
      <c r="Q39">
        <f>Table2[[#This Row],[HWxN '[t/y']]]/Table2[[#This Row],[Number of people]]*Table2[[#This Row],[Avg ppl x household  '[pp/hh']]]</f>
        <v>3.4793238526919406</v>
      </c>
      <c r="R39">
        <v>0.20425196850393701</v>
      </c>
      <c r="S39">
        <f t="shared" si="8"/>
        <v>0.32</v>
      </c>
      <c r="T39">
        <f t="shared" si="9"/>
        <v>1.2585152715199688</v>
      </c>
      <c r="W39">
        <v>1.5599999999999999E-2</v>
      </c>
      <c r="X39">
        <v>112</v>
      </c>
      <c r="Y39">
        <v>0</v>
      </c>
      <c r="Z39">
        <v>0.95</v>
      </c>
      <c r="AA39">
        <v>0.26</v>
      </c>
      <c r="AB39">
        <f t="shared" si="11"/>
        <v>1.2661970806801492</v>
      </c>
      <c r="AC39">
        <f>Table2[[#This Row],[ER]]/$AB$51</f>
        <v>0.41651261410476847</v>
      </c>
    </row>
    <row r="40" spans="1:29" x14ac:dyDescent="0.35">
      <c r="A40" t="s">
        <v>51</v>
      </c>
      <c r="B40">
        <v>28699.600000000002</v>
      </c>
      <c r="C40" s="1">
        <f>'[1]HWxN&amp;CE'!J40</f>
        <v>2139.94221078294</v>
      </c>
      <c r="D40" s="1">
        <f>[1]NE!H40</f>
        <v>26329.600000000002</v>
      </c>
      <c r="E40">
        <f t="shared" si="12"/>
        <v>57169.142210782942</v>
      </c>
      <c r="F40">
        <f t="shared" si="1"/>
        <v>0.50201208012155263</v>
      </c>
      <c r="G40">
        <f t="shared" si="2"/>
        <v>3.7431770497674453E-2</v>
      </c>
      <c r="H40">
        <f t="shared" si="3"/>
        <v>0.46055614938077299</v>
      </c>
      <c r="I40">
        <f>[1]RB!R40</f>
        <v>7413.2200897405119</v>
      </c>
      <c r="J40">
        <f t="shared" si="5"/>
        <v>49755.922121042429</v>
      </c>
      <c r="K40" s="2">
        <f t="shared" si="10"/>
        <v>0.87032829594665018</v>
      </c>
      <c r="L40" s="3">
        <f t="shared" si="7"/>
        <v>0.87032829594665018</v>
      </c>
      <c r="M40" s="4">
        <f>E40/[1]ER!C40</f>
        <v>0.58559940804899302</v>
      </c>
      <c r="N40" s="5">
        <f>I40/[1]ER!C40</f>
        <v>7.5935673134345835E-2</v>
      </c>
      <c r="O40">
        <v>97625</v>
      </c>
      <c r="P40">
        <v>3.78</v>
      </c>
      <c r="Q40">
        <f>Table2[[#This Row],[HWxN '[t/y']]]/Table2[[#This Row],[Number of people]]*Table2[[#This Row],[Avg ppl x household  '[pp/hh']]]</f>
        <v>1.1112367528809219</v>
      </c>
      <c r="R40">
        <v>0.15268599999999999</v>
      </c>
      <c r="S40">
        <f t="shared" si="8"/>
        <v>0.32</v>
      </c>
      <c r="T40">
        <f t="shared" si="9"/>
        <v>0.58101708147349562</v>
      </c>
      <c r="W40">
        <v>1.5599999999999999E-2</v>
      </c>
      <c r="X40">
        <v>112</v>
      </c>
      <c r="Y40">
        <v>0</v>
      </c>
      <c r="Z40">
        <v>0.95</v>
      </c>
      <c r="AA40">
        <v>0.26</v>
      </c>
      <c r="AB40">
        <f t="shared" si="11"/>
        <v>0.62111204295261246</v>
      </c>
      <c r="AC40">
        <f>Table2[[#This Row],[ER]]/$AB$51</f>
        <v>0.20431337633726201</v>
      </c>
    </row>
    <row r="41" spans="1:29" x14ac:dyDescent="0.35">
      <c r="A41" t="s">
        <v>52</v>
      </c>
      <c r="B41">
        <v>5378436</v>
      </c>
      <c r="C41" s="1">
        <f>'[1]HWxN&amp;CE'!J41</f>
        <v>406727.0845368377</v>
      </c>
      <c r="D41" s="1">
        <f>[1]NE!H41</f>
        <v>897600</v>
      </c>
      <c r="E41">
        <f t="shared" si="12"/>
        <v>6682763.0845368374</v>
      </c>
      <c r="F41">
        <f t="shared" si="1"/>
        <v>0.80482218686535456</v>
      </c>
      <c r="G41">
        <f t="shared" si="2"/>
        <v>6.0862113379113868E-2</v>
      </c>
      <c r="H41">
        <f t="shared" si="3"/>
        <v>0.13431569975553159</v>
      </c>
      <c r="I41">
        <f>[1]RB!R41</f>
        <v>5206003.2895858288</v>
      </c>
      <c r="J41">
        <f t="shared" si="5"/>
        <v>1476759.7949510086</v>
      </c>
      <c r="K41" s="2">
        <f t="shared" si="10"/>
        <v>0.22098042026479509</v>
      </c>
      <c r="L41" s="3">
        <f t="shared" si="7"/>
        <v>0.22098042026479509</v>
      </c>
      <c r="M41" s="4">
        <f>E41/[1]ER!C41</f>
        <v>0.83048414661489445</v>
      </c>
      <c r="N41" s="5">
        <f>I41/[1]ER!C41</f>
        <v>0.64696341087268538</v>
      </c>
      <c r="O41">
        <v>8046828</v>
      </c>
      <c r="P41">
        <v>5.29</v>
      </c>
      <c r="Q41">
        <f>Table2[[#This Row],[HWxN '[t/y']]]/Table2[[#This Row],[Number of people]]*Table2[[#This Row],[Avg ppl x household  '[pp/hh']]]</f>
        <v>3.5357940346183612</v>
      </c>
      <c r="R41">
        <v>0.14423529411764707</v>
      </c>
      <c r="S41">
        <f t="shared" si="8"/>
        <v>0.32</v>
      </c>
      <c r="T41">
        <f t="shared" si="9"/>
        <v>1.9420868704852323</v>
      </c>
      <c r="W41">
        <v>1.5599999999999999E-2</v>
      </c>
      <c r="X41">
        <v>112</v>
      </c>
      <c r="Y41">
        <v>0</v>
      </c>
      <c r="Z41">
        <v>0.95</v>
      </c>
      <c r="AA41">
        <v>0.26</v>
      </c>
      <c r="AB41">
        <f t="shared" si="11"/>
        <v>0.52713322858540568</v>
      </c>
      <c r="AC41">
        <f>Table2[[#This Row],[ER]]/$AB$51</f>
        <v>0.17339926174972414</v>
      </c>
    </row>
    <row r="42" spans="1:29" x14ac:dyDescent="0.35">
      <c r="A42" t="s">
        <v>53</v>
      </c>
      <c r="B42">
        <v>12308896</v>
      </c>
      <c r="C42" s="1">
        <f>'[1]HWxN&amp;CE'!J42</f>
        <v>1029960.7175784096</v>
      </c>
      <c r="D42" s="1">
        <f>[1]NE!H42</f>
        <v>299200</v>
      </c>
      <c r="E42">
        <f t="shared" si="12"/>
        <v>13638056.717578409</v>
      </c>
      <c r="F42">
        <f t="shared" si="1"/>
        <v>0.90254031456950734</v>
      </c>
      <c r="G42">
        <f t="shared" si="2"/>
        <v>7.5521075979312305E-2</v>
      </c>
      <c r="H42">
        <f t="shared" si="3"/>
        <v>2.1938609451180396E-2</v>
      </c>
      <c r="I42">
        <f>[1]RB!R42</f>
        <v>1074209.5129765233</v>
      </c>
      <c r="J42">
        <f t="shared" si="5"/>
        <v>12563847.204601886</v>
      </c>
      <c r="K42" s="2">
        <f t="shared" si="10"/>
        <v>0.92123441519406868</v>
      </c>
      <c r="L42" s="3">
        <f t="shared" si="7"/>
        <v>0.92123441519406868</v>
      </c>
      <c r="M42" s="4">
        <f>E42/[1]ER!C42</f>
        <v>0.85337592796445905</v>
      </c>
      <c r="N42" s="5">
        <f>I42/[1]ER!C42</f>
        <v>6.7216654025424913E-2</v>
      </c>
      <c r="O42">
        <v>15981300</v>
      </c>
      <c r="P42">
        <v>6.16</v>
      </c>
      <c r="Q42">
        <f>Table2[[#This Row],[HWxN '[t/y']]]/Table2[[#This Row],[Number of people]]*Table2[[#This Row],[Avg ppl x household  '[pp/hh']]]</f>
        <v>4.7444700593819027</v>
      </c>
      <c r="R42">
        <v>0.14685039370078742</v>
      </c>
      <c r="S42">
        <f t="shared" si="8"/>
        <v>0.32</v>
      </c>
      <c r="T42">
        <f t="shared" si="9"/>
        <v>2.567197259001182</v>
      </c>
      <c r="W42">
        <v>1.5599999999999999E-2</v>
      </c>
      <c r="X42">
        <v>112</v>
      </c>
      <c r="Y42">
        <v>0</v>
      </c>
      <c r="Z42">
        <v>0.95</v>
      </c>
      <c r="AA42">
        <v>0.26</v>
      </c>
      <c r="AB42">
        <f t="shared" si="11"/>
        <v>2.9048742730519774</v>
      </c>
      <c r="AC42">
        <f>Table2[[#This Row],[ER]]/$AB$51</f>
        <v>0.95555170326616956</v>
      </c>
    </row>
    <row r="43" spans="1:29" x14ac:dyDescent="0.35">
      <c r="A43" t="s">
        <v>54</v>
      </c>
      <c r="B43">
        <v>41481532.725000009</v>
      </c>
      <c r="C43" s="1">
        <f>'[1]HWxN&amp;CE'!J43</f>
        <v>2387748.4360730592</v>
      </c>
      <c r="D43" s="1">
        <f>[1]NE!H43</f>
        <v>32465723.975000005</v>
      </c>
      <c r="E43">
        <f t="shared" si="12"/>
        <v>76335005.136073068</v>
      </c>
      <c r="F43">
        <f t="shared" si="1"/>
        <v>0.54341429139954811</v>
      </c>
      <c r="G43">
        <f t="shared" si="2"/>
        <v>3.1279862126382417E-2</v>
      </c>
      <c r="H43">
        <f t="shared" si="3"/>
        <v>0.4253058464740696</v>
      </c>
      <c r="I43">
        <f>[1]RB!R43</f>
        <v>4451496.2282842845</v>
      </c>
      <c r="J43">
        <f t="shared" si="5"/>
        <v>71883508.907788783</v>
      </c>
      <c r="K43" s="2">
        <f t="shared" si="10"/>
        <v>0.9416847327075023</v>
      </c>
      <c r="L43" s="3">
        <f t="shared" si="7"/>
        <v>0.9416847327075023</v>
      </c>
      <c r="M43" s="4">
        <f>E43/[1]ER!C43</f>
        <v>1.3141483095686821</v>
      </c>
      <c r="N43" s="5">
        <f>I43/[1]ER!C43</f>
        <v>7.6634909934481688E-2</v>
      </c>
      <c r="O43">
        <v>58087055</v>
      </c>
      <c r="P43">
        <v>3.36</v>
      </c>
      <c r="Q43">
        <f>Table2[[#This Row],[HWxN '[t/y']]]/Table2[[#This Row],[Number of people]]*Table2[[#This Row],[Avg ppl x household  '[pp/hh']]]</f>
        <v>2.3994666273922824</v>
      </c>
      <c r="R43">
        <v>0.1538823529411765</v>
      </c>
      <c r="S43">
        <f t="shared" si="8"/>
        <v>0.32</v>
      </c>
      <c r="T43">
        <f t="shared" si="9"/>
        <v>1.2456054698080523</v>
      </c>
      <c r="W43">
        <v>1.5599999999999999E-2</v>
      </c>
      <c r="X43">
        <v>112</v>
      </c>
      <c r="Y43">
        <v>0</v>
      </c>
      <c r="Z43">
        <v>0.95</v>
      </c>
      <c r="AA43">
        <v>0.26</v>
      </c>
      <c r="AB43">
        <f t="shared" si="11"/>
        <v>1.4407345866746404</v>
      </c>
      <c r="AC43">
        <f>Table2[[#This Row],[ER]]/$AB$51</f>
        <v>0.47392632480614072</v>
      </c>
    </row>
    <row r="44" spans="1:29" x14ac:dyDescent="0.35">
      <c r="A44" t="s">
        <v>55</v>
      </c>
      <c r="B44">
        <v>3562500</v>
      </c>
      <c r="C44" s="1">
        <f>'[1]HWxN&amp;CE'!J44</f>
        <v>469516.59451659454</v>
      </c>
      <c r="D44" s="1">
        <f>[1]NE!H44</f>
        <v>0</v>
      </c>
      <c r="E44">
        <f t="shared" si="12"/>
        <v>4032016.5945165944</v>
      </c>
      <c r="F44">
        <f t="shared" si="1"/>
        <v>0.88355291117722057</v>
      </c>
      <c r="G44">
        <f t="shared" si="2"/>
        <v>0.11644708882277945</v>
      </c>
      <c r="H44">
        <f t="shared" si="3"/>
        <v>0</v>
      </c>
      <c r="I44">
        <f>[1]RB!R44</f>
        <v>10065760.86941259</v>
      </c>
      <c r="J44">
        <f t="shared" si="5"/>
        <v>-6033744.2748959959</v>
      </c>
      <c r="K44" s="2">
        <f t="shared" si="10"/>
        <v>-1.4964581949145952</v>
      </c>
      <c r="L44" s="3">
        <f t="shared" si="7"/>
        <v>0</v>
      </c>
      <c r="M44" s="4">
        <f>E44/[1]ER!C44</f>
        <v>0.38592510466132768</v>
      </c>
      <c r="N44" s="5">
        <f>I44/[1]ER!C44</f>
        <v>0.96344589015504423</v>
      </c>
      <c r="O44">
        <v>10447666</v>
      </c>
      <c r="P44">
        <v>5.98</v>
      </c>
      <c r="Q44">
        <f>Table2[[#This Row],[HWxN '[t/y']]]/Table2[[#This Row],[Number of people]]*Table2[[#This Row],[Avg ppl x household  '[pp/hh']]]</f>
        <v>2.0390917933249399</v>
      </c>
      <c r="R44">
        <v>0.15569226777802161</v>
      </c>
      <c r="S44">
        <f t="shared" si="8"/>
        <v>0.32</v>
      </c>
      <c r="T44">
        <f t="shared" si="9"/>
        <v>1.0469954636052123</v>
      </c>
      <c r="W44">
        <v>1.5599999999999999E-2</v>
      </c>
      <c r="X44">
        <v>112</v>
      </c>
      <c r="Y44">
        <v>0</v>
      </c>
      <c r="Z44">
        <v>0.95</v>
      </c>
      <c r="AA44">
        <v>0.26</v>
      </c>
      <c r="AB44">
        <f t="shared" si="11"/>
        <v>0</v>
      </c>
      <c r="AC44">
        <f>Table2[[#This Row],[ER]]/$AB$51</f>
        <v>0</v>
      </c>
    </row>
    <row r="45" spans="1:29" x14ac:dyDescent="0.35">
      <c r="A45" t="s">
        <v>56</v>
      </c>
      <c r="B45">
        <v>14783414.75</v>
      </c>
      <c r="C45" s="1">
        <f>'[1]HWxN&amp;CE'!J45</f>
        <v>3585037.7981430539</v>
      </c>
      <c r="D45" s="1">
        <f>[1]NE!H45</f>
        <v>3095870</v>
      </c>
      <c r="E45">
        <f t="shared" si="12"/>
        <v>21464322.548143055</v>
      </c>
      <c r="F45">
        <f t="shared" si="1"/>
        <v>0.68874359844536337</v>
      </c>
      <c r="G45">
        <f t="shared" si="2"/>
        <v>0.16702310497347639</v>
      </c>
      <c r="H45">
        <f t="shared" si="3"/>
        <v>0.14423329658116013</v>
      </c>
      <c r="I45">
        <f>[1]RB!R45</f>
        <v>3368807.7802481218</v>
      </c>
      <c r="J45">
        <f t="shared" si="5"/>
        <v>18095514.767894935</v>
      </c>
      <c r="K45" s="2">
        <f t="shared" si="10"/>
        <v>0.84305082200045645</v>
      </c>
      <c r="L45" s="3">
        <f t="shared" si="7"/>
        <v>0.84305082200045645</v>
      </c>
      <c r="M45" s="4">
        <f>E45/[1]ER!C45</f>
        <v>0.49649047868543067</v>
      </c>
      <c r="N45" s="5">
        <f>I45/[1]ER!C45</f>
        <v>7.7923772514278261E-2</v>
      </c>
      <c r="O45">
        <v>43232093</v>
      </c>
      <c r="P45">
        <v>5.89</v>
      </c>
      <c r="Q45">
        <f>Table2[[#This Row],[HWxN '[t/y']]]/Table2[[#This Row],[Number of people]]*Table2[[#This Row],[Avg ppl x household  '[pp/hh']]]</f>
        <v>2.0141128230247838</v>
      </c>
      <c r="R45">
        <v>0.1435433070866142</v>
      </c>
      <c r="S45">
        <f t="shared" si="8"/>
        <v>0.32</v>
      </c>
      <c r="T45">
        <f t="shared" si="9"/>
        <v>1.110636524704365</v>
      </c>
      <c r="W45">
        <v>1.5599999999999999E-2</v>
      </c>
      <c r="X45">
        <v>112</v>
      </c>
      <c r="Y45">
        <v>0</v>
      </c>
      <c r="Z45">
        <v>0.95</v>
      </c>
      <c r="AA45">
        <v>0.26</v>
      </c>
      <c r="AB45">
        <f t="shared" si="11"/>
        <v>1.1500683556642581</v>
      </c>
      <c r="AC45">
        <f>Table2[[#This Row],[ER]]/$AB$51</f>
        <v>0.37831233741242232</v>
      </c>
    </row>
    <row r="46" spans="1:29" x14ac:dyDescent="0.35">
      <c r="A46" t="s">
        <v>57</v>
      </c>
      <c r="B46">
        <v>3829126.0799999996</v>
      </c>
      <c r="C46" s="1">
        <f>'[1]HWxN&amp;CE'!J46</f>
        <v>447436.07705779339</v>
      </c>
      <c r="D46" s="1">
        <f>[1]NE!H46</f>
        <v>511126.08000000007</v>
      </c>
      <c r="E46">
        <f t="shared" si="12"/>
        <v>4787688.237057793</v>
      </c>
      <c r="F46">
        <f t="shared" si="1"/>
        <v>0.79978601162074325</v>
      </c>
      <c r="G46">
        <f t="shared" si="2"/>
        <v>9.3455558278531303E-2</v>
      </c>
      <c r="H46">
        <f t="shared" si="3"/>
        <v>0.1067584301007255</v>
      </c>
      <c r="I46">
        <f>[1]RB!R46</f>
        <v>1513794.0995027591</v>
      </c>
      <c r="J46">
        <f t="shared" si="5"/>
        <v>3273894.1375550339</v>
      </c>
      <c r="K46" s="2">
        <f t="shared" si="10"/>
        <v>0.68381523095308305</v>
      </c>
      <c r="L46" s="3">
        <f t="shared" si="7"/>
        <v>0.68381523095308305</v>
      </c>
      <c r="M46" s="4">
        <f>E46/[1]ER!C46</f>
        <v>0.58081203939416348</v>
      </c>
      <c r="N46" s="5">
        <f>I46/[1]ER!C46</f>
        <v>0.1836439205355124</v>
      </c>
      <c r="O46">
        <v>8243094</v>
      </c>
      <c r="P46">
        <v>4.3499999999999996</v>
      </c>
      <c r="Q46">
        <f>Table2[[#This Row],[HWxN '[t/y']]]/Table2[[#This Row],[Number of people]]*Table2[[#This Row],[Avg ppl x household  '[pp/hh']]]</f>
        <v>2.0206852485244009</v>
      </c>
      <c r="R46">
        <v>0.14470588235294121</v>
      </c>
      <c r="S46">
        <f t="shared" si="8"/>
        <v>0.32</v>
      </c>
      <c r="T46">
        <f t="shared" si="9"/>
        <v>1.1069194927578516</v>
      </c>
      <c r="W46">
        <v>1.5599999999999999E-2</v>
      </c>
      <c r="X46">
        <v>112</v>
      </c>
      <c r="Y46">
        <v>0</v>
      </c>
      <c r="Z46">
        <v>0.95</v>
      </c>
      <c r="AA46">
        <v>0.26</v>
      </c>
      <c r="AB46">
        <f t="shared" si="11"/>
        <v>0.92972123678430074</v>
      </c>
      <c r="AC46">
        <f>Table2[[#This Row],[ER]]/$AB$51</f>
        <v>0.30582966003502216</v>
      </c>
    </row>
    <row r="47" spans="1:29" x14ac:dyDescent="0.35">
      <c r="A47" t="s">
        <v>58</v>
      </c>
      <c r="B47">
        <v>45938043.5</v>
      </c>
      <c r="C47" s="1">
        <f>'[1]HWxN&amp;CE'!J47</f>
        <v>10165382.473633749</v>
      </c>
      <c r="D47" s="1">
        <f>[1]NE!H47</f>
        <v>12805250</v>
      </c>
      <c r="E47">
        <f t="shared" si="12"/>
        <v>68908675.973633751</v>
      </c>
      <c r="F47">
        <f t="shared" si="1"/>
        <v>0.6666510834945818</v>
      </c>
      <c r="G47">
        <f t="shared" si="2"/>
        <v>0.14751963130917345</v>
      </c>
      <c r="H47">
        <f t="shared" si="3"/>
        <v>0.18582928519624467</v>
      </c>
      <c r="I47">
        <f>[1]RB!R47</f>
        <v>3134244.6695769429</v>
      </c>
      <c r="J47">
        <f t="shared" si="5"/>
        <v>65774431.304056808</v>
      </c>
      <c r="K47" s="2">
        <f t="shared" si="10"/>
        <v>0.95451596442259046</v>
      </c>
      <c r="L47" s="3">
        <f t="shared" si="7"/>
        <v>0.95451596442259046</v>
      </c>
      <c r="M47" s="4">
        <f>E47/[1]ER!C47</f>
        <v>1.6044272886318811</v>
      </c>
      <c r="N47" s="5">
        <f>I47/[1]ER!C47</f>
        <v>7.2975827877499191E-2</v>
      </c>
      <c r="O47">
        <v>42949080</v>
      </c>
      <c r="P47">
        <v>4.87</v>
      </c>
      <c r="Q47">
        <f>Table2[[#This Row],[HWxN '[t/y']]]/Table2[[#This Row],[Number of people]]*Table2[[#This Row],[Avg ppl x household  '[pp/hh']]]</f>
        <v>5.2089188370274755</v>
      </c>
      <c r="R47">
        <v>0.17858823529411766</v>
      </c>
      <c r="S47">
        <f t="shared" si="8"/>
        <v>0.32</v>
      </c>
      <c r="T47">
        <f t="shared" si="9"/>
        <v>2.301882515480524</v>
      </c>
      <c r="W47">
        <v>1.5599999999999999E-2</v>
      </c>
      <c r="X47">
        <v>112</v>
      </c>
      <c r="Y47">
        <v>0</v>
      </c>
      <c r="Z47">
        <v>0.95</v>
      </c>
      <c r="AA47">
        <v>0.26</v>
      </c>
      <c r="AB47">
        <f t="shared" si="11"/>
        <v>2.6987601990650729</v>
      </c>
      <c r="AC47">
        <f>Table2[[#This Row],[ER]]/$AB$51</f>
        <v>0.88775095323288511</v>
      </c>
    </row>
    <row r="48" spans="1:29" x14ac:dyDescent="0.35">
      <c r="A48" t="s">
        <v>59</v>
      </c>
      <c r="B48">
        <v>24558819.754999999</v>
      </c>
      <c r="C48" s="1">
        <f>'[1]HWxN&amp;CE'!J48</f>
        <v>3368473.8705642819</v>
      </c>
      <c r="D48" s="1">
        <f>[1]NE!H48</f>
        <v>5758798.3799999999</v>
      </c>
      <c r="E48">
        <f t="shared" si="12"/>
        <v>33686092.00556428</v>
      </c>
      <c r="F48">
        <f t="shared" si="1"/>
        <v>0.72904923939955291</v>
      </c>
      <c r="G48">
        <f t="shared" si="2"/>
        <v>9.9995982615254872E-2</v>
      </c>
      <c r="H48">
        <f t="shared" si="3"/>
        <v>0.17095477798519221</v>
      </c>
      <c r="I48">
        <f>[1]RB!R48</f>
        <v>12025856.439487031</v>
      </c>
      <c r="J48">
        <f t="shared" si="5"/>
        <v>21660235.566077247</v>
      </c>
      <c r="K48" s="2">
        <f t="shared" si="10"/>
        <v>0.64300232756294207</v>
      </c>
      <c r="L48" s="3">
        <f t="shared" si="7"/>
        <v>0.64300232756294207</v>
      </c>
      <c r="M48" s="4">
        <f>E48/[1]ER!C48</f>
        <v>0.56262971410608986</v>
      </c>
      <c r="N48" s="5">
        <f>I48/[1]ER!C48</f>
        <v>0.20085749837980138</v>
      </c>
      <c r="O48">
        <v>59872579</v>
      </c>
      <c r="P48">
        <v>4.8499999999999996</v>
      </c>
      <c r="Q48">
        <f>Table2[[#This Row],[HWxN '[t/y']]]/Table2[[#This Row],[Number of people]]*Table2[[#This Row],[Avg ppl x household  '[pp/hh']]]</f>
        <v>1.9893961108932687</v>
      </c>
      <c r="R48">
        <v>0.16037735849056603</v>
      </c>
      <c r="S48">
        <f t="shared" si="8"/>
        <v>0.32</v>
      </c>
      <c r="T48">
        <f t="shared" si="9"/>
        <v>0.99235206946680743</v>
      </c>
      <c r="W48">
        <v>1.5599999999999999E-2</v>
      </c>
      <c r="X48">
        <v>112</v>
      </c>
      <c r="Y48">
        <v>0</v>
      </c>
      <c r="Z48">
        <v>0.95</v>
      </c>
      <c r="AA48">
        <v>0.26</v>
      </c>
      <c r="AB48">
        <f t="shared" si="11"/>
        <v>0.78374768449570986</v>
      </c>
      <c r="AC48">
        <f>Table2[[#This Row],[ER]]/$AB$51</f>
        <v>0.25781199613295336</v>
      </c>
    </row>
    <row r="49" spans="1:29" x14ac:dyDescent="0.35">
      <c r="A49" t="s">
        <v>60</v>
      </c>
      <c r="B49">
        <v>22965115</v>
      </c>
      <c r="C49" s="1">
        <f>'[1]HWxN&amp;CE'!J49</f>
        <v>2689377.6899798252</v>
      </c>
      <c r="D49" s="1">
        <f>[1]NE!H49</f>
        <v>5690365</v>
      </c>
      <c r="E49">
        <f t="shared" si="12"/>
        <v>31344857.689979825</v>
      </c>
      <c r="F49">
        <f t="shared" si="1"/>
        <v>0.73265973089236192</v>
      </c>
      <c r="G49">
        <f t="shared" si="2"/>
        <v>8.5799645880655973E-2</v>
      </c>
      <c r="H49">
        <f t="shared" si="3"/>
        <v>0.18154062322698211</v>
      </c>
      <c r="I49">
        <f>[1]RB!R49</f>
        <v>13326197.43986813</v>
      </c>
      <c r="J49">
        <f t="shared" si="5"/>
        <v>18018660.250111695</v>
      </c>
      <c r="K49" s="2">
        <f t="shared" si="10"/>
        <v>0.57485219516156283</v>
      </c>
      <c r="L49" s="3">
        <f t="shared" si="7"/>
        <v>0.57485219516156283</v>
      </c>
      <c r="M49" s="4">
        <f>E49/[1]ER!C49</f>
        <v>1.7053342897455721</v>
      </c>
      <c r="N49" s="5">
        <f>I49/[1]ER!C49</f>
        <v>0.72501912980104544</v>
      </c>
      <c r="O49">
        <v>18380477</v>
      </c>
      <c r="P49">
        <v>5</v>
      </c>
      <c r="Q49">
        <f>Table2[[#This Row],[HWxN '[t/y']]]/Table2[[#This Row],[Number of people]]*Table2[[#This Row],[Avg ppl x household  '[pp/hh']]]</f>
        <v>6.2471488090325398</v>
      </c>
      <c r="R49">
        <v>0.14282352941176471</v>
      </c>
      <c r="S49">
        <f t="shared" si="8"/>
        <v>0.32</v>
      </c>
      <c r="T49">
        <f t="shared" si="9"/>
        <v>3.4588993038246345</v>
      </c>
      <c r="W49">
        <v>1.5599999999999999E-2</v>
      </c>
      <c r="X49">
        <v>112</v>
      </c>
      <c r="Y49">
        <v>0</v>
      </c>
      <c r="Z49">
        <v>0.95</v>
      </c>
      <c r="AA49">
        <v>0.26</v>
      </c>
      <c r="AB49">
        <f t="shared" si="11"/>
        <v>2.4422609141992835</v>
      </c>
      <c r="AC49">
        <f>Table2[[#This Row],[ER]]/$AB$51</f>
        <v>0.80337610409955262</v>
      </c>
    </row>
    <row r="50" spans="1:29" x14ac:dyDescent="0.35">
      <c r="A50" t="s">
        <v>61</v>
      </c>
      <c r="B50">
        <v>7632864.3499999996</v>
      </c>
      <c r="C50" s="1">
        <f>'[1]HWxN&amp;CE'!J50</f>
        <v>527448.76600679476</v>
      </c>
      <c r="D50" s="1">
        <f>[1]NE!H50</f>
        <v>612750.6</v>
      </c>
      <c r="E50">
        <f t="shared" si="12"/>
        <v>8773063.7160067949</v>
      </c>
      <c r="F50">
        <f t="shared" si="1"/>
        <v>0.87003407214215744</v>
      </c>
      <c r="G50">
        <f t="shared" si="2"/>
        <v>6.0121387816258989E-2</v>
      </c>
      <c r="H50">
        <f t="shared" si="3"/>
        <v>6.9844540041583511E-2</v>
      </c>
      <c r="I50">
        <f>[1]RB!R50</f>
        <v>5623468.5689065754</v>
      </c>
      <c r="J50">
        <f t="shared" si="5"/>
        <v>3149595.1471002195</v>
      </c>
      <c r="K50" s="2">
        <f t="shared" si="10"/>
        <v>0.35900744016638808</v>
      </c>
      <c r="L50" s="3">
        <f t="shared" si="7"/>
        <v>0.35900744016638808</v>
      </c>
      <c r="M50" s="4">
        <f>E50/[1]ER!C50</f>
        <v>0.57136357476575073</v>
      </c>
      <c r="N50" s="5">
        <f>I50/[1]ER!C50</f>
        <v>0.36623980038478193</v>
      </c>
      <c r="O50">
        <v>15354608</v>
      </c>
      <c r="P50">
        <v>4.0199999999999996</v>
      </c>
      <c r="Q50">
        <f>Table2[[#This Row],[HWxN '[t/y']]]/Table2[[#This Row],[Number of people]]*Table2[[#This Row],[Avg ppl x household  '[pp/hh']]]</f>
        <v>1.9983652260611275</v>
      </c>
      <c r="R50">
        <v>0.14870588235294119</v>
      </c>
      <c r="S50">
        <f t="shared" si="8"/>
        <v>0.32</v>
      </c>
      <c r="T50">
        <f t="shared" si="9"/>
        <v>1.0697131504209565</v>
      </c>
      <c r="W50">
        <v>1.5599999999999999E-2</v>
      </c>
      <c r="X50">
        <v>112</v>
      </c>
      <c r="Y50">
        <v>0</v>
      </c>
      <c r="Z50">
        <v>0.95</v>
      </c>
      <c r="AA50">
        <v>0.26</v>
      </c>
      <c r="AB50">
        <f t="shared" si="11"/>
        <v>0.47170309949992295</v>
      </c>
      <c r="AC50">
        <f>Table2[[#This Row],[ER]]/$AB$51</f>
        <v>0.15516564842220204</v>
      </c>
    </row>
    <row r="51" spans="1:29" x14ac:dyDescent="0.35">
      <c r="AB51">
        <v>3.0399969599999999</v>
      </c>
    </row>
  </sheetData>
  <conditionalFormatting sqref="K2:K50">
    <cfRule type="cellIs" dxfId="1" priority="1" operator="lessThan">
      <formula>0</formula>
    </cfRule>
    <cfRule type="cellIs" dxfId="0" priority="2" operator="greaterThan">
      <formula>0</formula>
    </cfRule>
  </conditionalFormatting>
  <hyperlinks>
    <hyperlink ref="S1" r:id="rId1" display="eta new ASSUMED TO BE ICS ROCKET STOVES " xr:uid="{557636F7-2C02-4444-856A-FE2C66A08EE7}"/>
    <hyperlink ref="P1" r:id="rId2" xr:uid="{57663DBE-239A-446A-AB2F-1865D32E13CC}"/>
  </hyperlinks>
  <pageMargins left="0.7" right="0.7" top="0.75" bottom="0.75" header="0.3" footer="0.3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F97E2-A774-4EA6-9A0A-A12731811818}">
  <sheetPr codeName="Sheet3"/>
  <dimension ref="A1:C50"/>
  <sheetViews>
    <sheetView tabSelected="1" workbookViewId="0">
      <selection activeCell="A8" sqref="A8"/>
    </sheetView>
  </sheetViews>
  <sheetFormatPr defaultRowHeight="14.5" x14ac:dyDescent="0.35"/>
  <cols>
    <col min="1" max="1" width="29.36328125" bestFit="1" customWidth="1"/>
    <col min="2" max="2" width="25.7265625" bestFit="1" customWidth="1"/>
    <col min="3" max="3" width="40.26953125" bestFit="1" customWidth="1"/>
  </cols>
  <sheetData>
    <row r="1" spans="1:3" x14ac:dyDescent="0.35">
      <c r="A1" s="6" t="s">
        <v>0</v>
      </c>
      <c r="B1" s="6" t="s">
        <v>78</v>
      </c>
      <c r="C1" s="7" t="s">
        <v>79</v>
      </c>
    </row>
    <row r="2" spans="1:3" x14ac:dyDescent="0.35">
      <c r="A2" t="s">
        <v>13</v>
      </c>
      <c r="B2" s="11">
        <v>0.31</v>
      </c>
      <c r="C2" s="11">
        <v>0.50700000000000001</v>
      </c>
    </row>
    <row r="3" spans="1:3" x14ac:dyDescent="0.35">
      <c r="A3" t="s">
        <v>14</v>
      </c>
      <c r="B3" s="11">
        <v>0.23</v>
      </c>
      <c r="C3" s="11">
        <v>0.95200000000000007</v>
      </c>
    </row>
    <row r="4" spans="1:3" x14ac:dyDescent="0.35">
      <c r="A4" t="s">
        <v>15</v>
      </c>
      <c r="B4" s="11" t="s">
        <v>77</v>
      </c>
      <c r="C4" s="11">
        <v>0.35200000000000004</v>
      </c>
    </row>
    <row r="5" spans="1:3" x14ac:dyDescent="0.35">
      <c r="A5" t="s">
        <v>16</v>
      </c>
      <c r="B5" s="11">
        <v>0.24</v>
      </c>
      <c r="C5" s="11">
        <v>0.89700000000000002</v>
      </c>
    </row>
    <row r="6" spans="1:3" x14ac:dyDescent="0.35">
      <c r="A6" t="s">
        <v>17</v>
      </c>
      <c r="B6" s="11">
        <v>0.43</v>
      </c>
      <c r="C6" s="11">
        <v>0.998</v>
      </c>
    </row>
    <row r="7" spans="1:3" x14ac:dyDescent="0.35">
      <c r="A7" t="s">
        <v>18</v>
      </c>
      <c r="B7" s="11" t="s">
        <v>77</v>
      </c>
      <c r="C7" s="11">
        <v>0.20299999999999996</v>
      </c>
    </row>
    <row r="8" spans="1:3" x14ac:dyDescent="0.35">
      <c r="A8" t="s">
        <v>19</v>
      </c>
      <c r="B8" s="11">
        <v>0.45</v>
      </c>
      <c r="C8" s="11">
        <v>0.77300000000000002</v>
      </c>
    </row>
    <row r="9" spans="1:3" x14ac:dyDescent="0.35">
      <c r="A9" t="s">
        <v>20</v>
      </c>
      <c r="B9" s="11">
        <v>0.23</v>
      </c>
      <c r="C9" s="11">
        <v>0.99199999999999999</v>
      </c>
    </row>
    <row r="10" spans="1:3" x14ac:dyDescent="0.35">
      <c r="A10" t="s">
        <v>21</v>
      </c>
      <c r="B10" s="11">
        <v>0.17</v>
      </c>
      <c r="C10" s="11">
        <v>0.93400000000000005</v>
      </c>
    </row>
    <row r="11" spans="1:3" x14ac:dyDescent="0.35">
      <c r="A11" t="s">
        <v>22</v>
      </c>
      <c r="B11" s="11" t="s">
        <v>77</v>
      </c>
      <c r="C11" s="11">
        <v>0.90400000000000003</v>
      </c>
    </row>
    <row r="12" spans="1:3" x14ac:dyDescent="0.35">
      <c r="A12" t="s">
        <v>23</v>
      </c>
      <c r="B12" s="11">
        <v>0.13</v>
      </c>
      <c r="C12" s="11">
        <v>0.67799999999999994</v>
      </c>
    </row>
    <row r="13" spans="1:3" x14ac:dyDescent="0.35">
      <c r="A13" t="s">
        <v>24</v>
      </c>
      <c r="B13" s="11">
        <v>0.31</v>
      </c>
      <c r="C13" s="11">
        <v>0.71299999999999997</v>
      </c>
    </row>
    <row r="14" spans="1:3" x14ac:dyDescent="0.35">
      <c r="A14" t="s">
        <v>25</v>
      </c>
      <c r="B14" s="11">
        <v>0.32</v>
      </c>
      <c r="C14" s="11">
        <v>0.95799999999999996</v>
      </c>
    </row>
    <row r="15" spans="1:3" x14ac:dyDescent="0.35">
      <c r="A15" t="s">
        <v>26</v>
      </c>
      <c r="B15" s="11" t="s">
        <v>77</v>
      </c>
      <c r="C15" s="11">
        <v>0.90799999999999992</v>
      </c>
    </row>
    <row r="16" spans="1:3" x14ac:dyDescent="0.35">
      <c r="A16" t="s">
        <v>27</v>
      </c>
      <c r="B16" s="11" t="s">
        <v>77</v>
      </c>
      <c r="C16" s="11">
        <v>0.76</v>
      </c>
    </row>
    <row r="17" spans="1:3" x14ac:dyDescent="0.35">
      <c r="A17" t="s">
        <v>28</v>
      </c>
      <c r="B17" s="11">
        <v>0.15</v>
      </c>
      <c r="C17" s="11">
        <v>0.88900000000000001</v>
      </c>
    </row>
    <row r="18" spans="1:3" x14ac:dyDescent="0.35">
      <c r="A18" t="s">
        <v>29</v>
      </c>
      <c r="B18" s="11" t="s">
        <v>77</v>
      </c>
      <c r="C18" s="11">
        <v>0.45299999999999996</v>
      </c>
    </row>
    <row r="19" spans="1:3" x14ac:dyDescent="0.35">
      <c r="A19" t="s">
        <v>30</v>
      </c>
      <c r="B19" s="11">
        <v>0.56999999999999995</v>
      </c>
      <c r="C19" s="11">
        <v>0.93799999999999994</v>
      </c>
    </row>
    <row r="20" spans="1:3" x14ac:dyDescent="0.35">
      <c r="A20" t="s">
        <v>31</v>
      </c>
      <c r="B20" s="11" t="s">
        <v>77</v>
      </c>
      <c r="C20" s="11">
        <v>0.11200000000000003</v>
      </c>
    </row>
    <row r="21" spans="1:3" x14ac:dyDescent="0.35">
      <c r="A21" t="s">
        <v>32</v>
      </c>
      <c r="B21" s="11" t="s">
        <v>77</v>
      </c>
      <c r="C21" s="11">
        <v>0.97400000000000009</v>
      </c>
    </row>
    <row r="22" spans="1:3" x14ac:dyDescent="0.35">
      <c r="A22" t="s">
        <v>33</v>
      </c>
      <c r="B22" s="11">
        <v>0.48</v>
      </c>
      <c r="C22" s="11">
        <v>0.72699999999999998</v>
      </c>
    </row>
    <row r="23" spans="1:3" x14ac:dyDescent="0.35">
      <c r="A23" t="s">
        <v>34</v>
      </c>
      <c r="B23" s="11">
        <v>0</v>
      </c>
      <c r="C23" s="11">
        <v>0.99099999999999999</v>
      </c>
    </row>
    <row r="24" spans="1:3" x14ac:dyDescent="0.35">
      <c r="A24" t="s">
        <v>35</v>
      </c>
      <c r="B24" s="11" t="s">
        <v>77</v>
      </c>
      <c r="C24" s="11">
        <v>0.99</v>
      </c>
    </row>
    <row r="25" spans="1:3" x14ac:dyDescent="0.35">
      <c r="A25" t="s">
        <v>36</v>
      </c>
      <c r="B25" s="11">
        <v>0.83</v>
      </c>
      <c r="C25" s="11">
        <v>0.80500000000000005</v>
      </c>
    </row>
    <row r="26" spans="1:3" x14ac:dyDescent="0.35">
      <c r="A26" t="s">
        <v>37</v>
      </c>
      <c r="B26" s="11" t="s">
        <v>77</v>
      </c>
      <c r="C26" s="11">
        <v>0.60399999999999998</v>
      </c>
    </row>
    <row r="27" spans="1:3" x14ac:dyDescent="0.35">
      <c r="A27" t="s">
        <v>38</v>
      </c>
      <c r="B27" s="11">
        <v>0.28999999999999998</v>
      </c>
      <c r="C27" s="11">
        <v>0.996</v>
      </c>
    </row>
    <row r="28" spans="1:3" x14ac:dyDescent="0.35">
      <c r="A28" t="s">
        <v>39</v>
      </c>
      <c r="B28" s="11">
        <v>0.08</v>
      </c>
      <c r="C28" s="11">
        <v>0.98799999999999999</v>
      </c>
    </row>
    <row r="29" spans="1:3" x14ac:dyDescent="0.35">
      <c r="A29" t="s">
        <v>40</v>
      </c>
      <c r="B29" s="11">
        <v>0.62</v>
      </c>
      <c r="C29" s="11">
        <v>0.98199999999999998</v>
      </c>
    </row>
    <row r="30" spans="1:3" x14ac:dyDescent="0.35">
      <c r="A30" t="s">
        <v>41</v>
      </c>
      <c r="B30" s="11">
        <v>0.43</v>
      </c>
      <c r="C30" s="11">
        <v>0.99099999999999999</v>
      </c>
    </row>
    <row r="31" spans="1:3" x14ac:dyDescent="0.35">
      <c r="A31" t="s">
        <v>42</v>
      </c>
      <c r="B31" s="11">
        <v>0.33</v>
      </c>
      <c r="C31" s="11">
        <v>0.52800000000000002</v>
      </c>
    </row>
    <row r="32" spans="1:3" x14ac:dyDescent="0.35">
      <c r="A32" t="s">
        <v>43</v>
      </c>
      <c r="B32" s="11" t="s">
        <v>77</v>
      </c>
      <c r="C32" s="11">
        <v>1.2000000000000028E-2</v>
      </c>
    </row>
    <row r="33" spans="1:3" x14ac:dyDescent="0.35">
      <c r="A33" t="s">
        <v>44</v>
      </c>
      <c r="B33" s="11">
        <v>0.28999999999999998</v>
      </c>
      <c r="C33" s="11">
        <v>0.95099999999999996</v>
      </c>
    </row>
    <row r="34" spans="1:3" x14ac:dyDescent="0.35">
      <c r="A34" t="s">
        <v>45</v>
      </c>
      <c r="B34" s="11" t="s">
        <v>77</v>
      </c>
      <c r="C34" s="11">
        <v>0.53500000000000003</v>
      </c>
    </row>
    <row r="35" spans="1:3" x14ac:dyDescent="0.35">
      <c r="A35" t="s">
        <v>46</v>
      </c>
      <c r="B35" s="11">
        <v>0.36</v>
      </c>
      <c r="C35" s="11">
        <v>0.97499999999999998</v>
      </c>
    </row>
    <row r="36" spans="1:3" x14ac:dyDescent="0.35">
      <c r="A36" t="s">
        <v>47</v>
      </c>
      <c r="B36" s="11">
        <v>0.4</v>
      </c>
      <c r="C36" s="11">
        <v>0.872</v>
      </c>
    </row>
    <row r="37" spans="1:3" x14ac:dyDescent="0.35">
      <c r="A37" t="s">
        <v>48</v>
      </c>
      <c r="B37" s="11">
        <v>0.78</v>
      </c>
      <c r="C37" s="11">
        <v>0.96799999999999997</v>
      </c>
    </row>
    <row r="38" spans="1:3" x14ac:dyDescent="0.35">
      <c r="A38" t="s">
        <v>49</v>
      </c>
      <c r="B38" s="11" t="s">
        <v>77</v>
      </c>
      <c r="C38" s="11">
        <v>0.96900000000000008</v>
      </c>
    </row>
    <row r="39" spans="1:3" x14ac:dyDescent="0.35">
      <c r="A39" t="s">
        <v>50</v>
      </c>
      <c r="B39" s="11">
        <v>0.09</v>
      </c>
      <c r="C39" s="11">
        <v>0.71400000000000008</v>
      </c>
    </row>
    <row r="40" spans="1:3" x14ac:dyDescent="0.35">
      <c r="A40" t="s">
        <v>51</v>
      </c>
      <c r="B40" s="11" t="s">
        <v>77</v>
      </c>
      <c r="C40" s="11">
        <v>0</v>
      </c>
    </row>
    <row r="41" spans="1:3" x14ac:dyDescent="0.35">
      <c r="A41" t="s">
        <v>52</v>
      </c>
      <c r="B41" s="11">
        <v>0.14000000000000001</v>
      </c>
      <c r="C41" s="11">
        <v>0.99299999999999999</v>
      </c>
    </row>
    <row r="42" spans="1:3" x14ac:dyDescent="0.35">
      <c r="A42" t="s">
        <v>53</v>
      </c>
      <c r="B42" s="11">
        <v>0.1</v>
      </c>
      <c r="C42" s="11">
        <v>0.96900000000000008</v>
      </c>
    </row>
    <row r="43" spans="1:3" x14ac:dyDescent="0.35">
      <c r="A43" t="s">
        <v>54</v>
      </c>
      <c r="B43" s="11">
        <v>0.27</v>
      </c>
      <c r="C43" s="11">
        <v>0.12900000000000006</v>
      </c>
    </row>
    <row r="44" spans="1:3" x14ac:dyDescent="0.35">
      <c r="A44" t="s">
        <v>55</v>
      </c>
      <c r="B44" s="11">
        <v>0.08</v>
      </c>
      <c r="C44" s="11">
        <v>1</v>
      </c>
    </row>
    <row r="45" spans="1:3" x14ac:dyDescent="0.35">
      <c r="A45" t="s">
        <v>56</v>
      </c>
      <c r="B45" s="11">
        <v>0.2</v>
      </c>
      <c r="C45" s="11">
        <v>0.42</v>
      </c>
    </row>
    <row r="46" spans="1:3" x14ac:dyDescent="0.35">
      <c r="A46" t="s">
        <v>57</v>
      </c>
      <c r="B46" s="11">
        <v>0.12</v>
      </c>
      <c r="C46" s="11">
        <v>0.90200000000000002</v>
      </c>
    </row>
    <row r="47" spans="1:3" x14ac:dyDescent="0.35">
      <c r="A47" t="s">
        <v>58</v>
      </c>
      <c r="B47" s="11">
        <v>0.57999999999999996</v>
      </c>
      <c r="C47" s="11">
        <v>0.99199999999999999</v>
      </c>
    </row>
    <row r="48" spans="1:3" x14ac:dyDescent="0.35">
      <c r="A48" t="s">
        <v>59</v>
      </c>
      <c r="B48" s="11">
        <v>0.5</v>
      </c>
      <c r="C48" s="11">
        <v>0.98499999999999999</v>
      </c>
    </row>
    <row r="49" spans="1:3" x14ac:dyDescent="0.35">
      <c r="A49" t="s">
        <v>60</v>
      </c>
      <c r="B49" s="11">
        <v>0.4</v>
      </c>
      <c r="C49" s="11">
        <v>0.88500000000000001</v>
      </c>
    </row>
    <row r="50" spans="1:3" x14ac:dyDescent="0.35">
      <c r="A50" t="s">
        <v>61</v>
      </c>
      <c r="B50" s="11">
        <v>0.26</v>
      </c>
      <c r="C50" s="11">
        <v>0.69799999999999995</v>
      </c>
    </row>
  </sheetData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41E96938535DD4B921FCDFB54345D30" ma:contentTypeVersion="18" ma:contentTypeDescription="Creare un nuovo documento." ma:contentTypeScope="" ma:versionID="a5d5c10fb5d76e91b5d3863d63e8b979">
  <xsd:schema xmlns:xsd="http://www.w3.org/2001/XMLSchema" xmlns:xs="http://www.w3.org/2001/XMLSchema" xmlns:p="http://schemas.microsoft.com/office/2006/metadata/properties" xmlns:ns2="5d44ae6a-e145-4c9d-94e7-ddf9cc58067e" xmlns:ns3="e67e9a88-35e1-4b39-8da9-a609eb308282" targetNamespace="http://schemas.microsoft.com/office/2006/metadata/properties" ma:root="true" ma:fieldsID="f7cec042378b2404c094b5ca61f00f7c" ns2:_="" ns3:_="">
    <xsd:import namespace="5d44ae6a-e145-4c9d-94e7-ddf9cc58067e"/>
    <xsd:import namespace="e67e9a88-35e1-4b39-8da9-a609eb3082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44ae6a-e145-4c9d-94e7-ddf9cc5806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Tag immagine" ma:readOnly="false" ma:fieldId="{5cf76f15-5ced-4ddc-b409-7134ff3c332f}" ma:taxonomyMulti="true" ma:sspId="62691f12-1220-44b1-ba48-e77f64da29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7e9a88-35e1-4b39-8da9-a609eb30828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fe7f1f2-b186-4eae-b9db-3e53485d6587}" ma:internalName="TaxCatchAll" ma:showField="CatchAllData" ma:web="e67e9a88-35e1-4b39-8da9-a609eb30828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d44ae6a-e145-4c9d-94e7-ddf9cc58067e">
      <Terms xmlns="http://schemas.microsoft.com/office/infopath/2007/PartnerControls"/>
    </lcf76f155ced4ddcb4097134ff3c332f>
    <TaxCatchAll xmlns="e67e9a88-35e1-4b39-8da9-a609eb308282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F623E12-3E52-4047-A498-2F7F1BDBED6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44ae6a-e145-4c9d-94e7-ddf9cc58067e"/>
    <ds:schemaRef ds:uri="e67e9a88-35e1-4b39-8da9-a609eb3082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5667A74-047D-49A5-B076-F7E20E84CC5E}">
  <ds:schemaRefs>
    <ds:schemaRef ds:uri="http://schemas.microsoft.com/office/2006/metadata/properties"/>
    <ds:schemaRef ds:uri="http://schemas.microsoft.com/office/infopath/2007/PartnerControls"/>
    <ds:schemaRef ds:uri="5d44ae6a-e145-4c9d-94e7-ddf9cc58067e"/>
    <ds:schemaRef ds:uri="e67e9a88-35e1-4b39-8da9-a609eb308282"/>
  </ds:schemaRefs>
</ds:datastoreItem>
</file>

<file path=customXml/itemProps3.xml><?xml version="1.0" encoding="utf-8"?>
<ds:datastoreItem xmlns:ds="http://schemas.openxmlformats.org/officeDocument/2006/customXml" ds:itemID="{E64A9ECC-E95F-483D-82A7-E5B52DF9BE5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Module1</vt:lpstr>
      <vt:lpstr>Module2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giacomocrevani</dc:creator>
  <cp:lastModifiedBy>Giacomo Crevani</cp:lastModifiedBy>
  <dcterms:created xsi:type="dcterms:W3CDTF">2015-06-05T18:19:34Z</dcterms:created>
  <dcterms:modified xsi:type="dcterms:W3CDTF">2024-06-06T16:17:45Z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0x010100241E96938535DD4B921FCDFB54345D30</vt:lpwstr>
  </property>
</Properties>
</file>