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Conceptual/"/>
    </mc:Choice>
  </mc:AlternateContent>
  <xr:revisionPtr revIDLastSave="3" documentId="13_ncr:1_{438B1333-DDF9-4C3B-9F70-2DCB0050DADA}" xr6:coauthVersionLast="47" xr6:coauthVersionMax="47" xr10:uidLastSave="{E8D90335-B6DC-41EC-B308-729BD1CBCCC7}"/>
  <bookViews>
    <workbookView xWindow="40635" yWindow="-4170" windowWidth="17250" windowHeight="16905" tabRatio="832" activeTab="5" xr2:uid="{00000000-000D-0000-FFFF-FFFF00000000}"/>
  </bookViews>
  <sheets>
    <sheet name="Change in consumption" sheetId="4" r:id="rId1"/>
    <sheet name="GDP" sheetId="1" r:id="rId2"/>
    <sheet name="GDP Growth Rates" sheetId="10" r:id="rId3"/>
    <sheet name="GDP per capita" sheetId="2" r:id="rId4"/>
    <sheet name="Population" sheetId="3" r:id="rId5"/>
    <sheet name="Population_no_world" sheetId="13" r:id="rId6"/>
    <sheet name="Projection" sheetId="9" r:id="rId7"/>
    <sheet name="Number of meals" sheetId="5" r:id="rId8"/>
    <sheet name="Number of km" sheetId="11" r:id="rId9"/>
    <sheet name="Number of sqm" sheetId="12" r:id="rId10"/>
    <sheet name="Sources" sheetId="8" r:id="rId11"/>
    <sheet name="OECD Regions" sheetId="7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3" l="1" a="1"/>
  <c r="B2" i="13" s="1"/>
  <c r="E1" i="13"/>
  <c r="F1" i="13" s="1"/>
  <c r="G1" i="13" s="1"/>
  <c r="E3" i="12"/>
  <c r="B2" i="12"/>
  <c r="G3" i="12"/>
  <c r="F3" i="12"/>
  <c r="D3" i="12"/>
  <c r="C3" i="12"/>
  <c r="B3" i="12"/>
  <c r="G2" i="12"/>
  <c r="F2" i="12"/>
  <c r="E2" i="12"/>
  <c r="D2" i="12"/>
  <c r="C2" i="12"/>
  <c r="B4" i="12"/>
  <c r="G3" i="11" l="1"/>
  <c r="G2" i="11"/>
  <c r="F2" i="11"/>
  <c r="F3" i="11"/>
  <c r="E2" i="11"/>
  <c r="E3" i="11"/>
  <c r="D2" i="11"/>
  <c r="D3" i="11"/>
  <c r="C3" i="11"/>
  <c r="C2" i="11"/>
  <c r="B3" i="11"/>
  <c r="B2" i="11"/>
  <c r="B4" i="11"/>
  <c r="E1" i="12"/>
  <c r="F1" i="12" s="1"/>
  <c r="G1" i="12" s="1"/>
  <c r="E1" i="11"/>
  <c r="F1" i="11" s="1"/>
  <c r="G1" i="11" s="1"/>
  <c r="B2" i="4"/>
  <c r="B4" i="5"/>
  <c r="D4" i="2"/>
  <c r="E4" i="2"/>
  <c r="F4" i="2"/>
  <c r="G4" i="2"/>
  <c r="H4" i="2"/>
  <c r="C4" i="2"/>
  <c r="E4" i="1"/>
  <c r="F4" i="1"/>
  <c r="G4" i="1" s="1"/>
  <c r="H4" i="1" s="1"/>
  <c r="D4" i="1"/>
  <c r="C3" i="1"/>
  <c r="C4" i="1"/>
  <c r="C2" i="1"/>
  <c r="D12" i="10"/>
  <c r="E12" i="10"/>
  <c r="F12" i="10"/>
  <c r="G12" i="10"/>
  <c r="C12" i="10"/>
  <c r="E9" i="10"/>
  <c r="F9" i="10" s="1"/>
  <c r="G9" i="10" s="1"/>
  <c r="G6" i="10" a="1"/>
  <c r="G6" i="10" s="1"/>
  <c r="F6" i="10" a="1"/>
  <c r="F6" i="10" s="1"/>
  <c r="E6" i="10" a="1"/>
  <c r="E6" i="10" s="1"/>
  <c r="D6" i="10" a="1"/>
  <c r="D6" i="10" s="1"/>
  <c r="C6" i="10" a="1"/>
  <c r="C6" i="10" s="1"/>
  <c r="B6" i="10" a="1"/>
  <c r="B6" i="10" s="1"/>
  <c r="G4" i="10" a="1"/>
  <c r="G4" i="10" s="1"/>
  <c r="F4" i="10" a="1"/>
  <c r="F4" i="10" s="1"/>
  <c r="E4" i="10" a="1"/>
  <c r="E4" i="10" s="1"/>
  <c r="D4" i="10" a="1"/>
  <c r="D4" i="10" s="1"/>
  <c r="C4" i="10" a="1"/>
  <c r="C4" i="10" s="1"/>
  <c r="B4" i="10" a="1"/>
  <c r="B4" i="10" s="1"/>
  <c r="F1" i="10"/>
  <c r="G1" i="10" s="1"/>
  <c r="E1" i="10"/>
  <c r="G6" i="3"/>
  <c r="F6" i="3"/>
  <c r="E6" i="3"/>
  <c r="D6" i="3"/>
  <c r="C6" i="3"/>
  <c r="B6" i="3"/>
  <c r="G4" i="3" a="1"/>
  <c r="G4" i="3" s="1"/>
  <c r="F4" i="3" a="1"/>
  <c r="F4" i="3" s="1"/>
  <c r="E4" i="3" a="1"/>
  <c r="E4" i="3" s="1"/>
  <c r="D4" i="3" a="1"/>
  <c r="D4" i="3" s="1"/>
  <c r="C4" i="3" a="1"/>
  <c r="C4" i="3" s="1"/>
  <c r="B4" i="3" a="1"/>
  <c r="B4" i="3" s="1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2" i="7"/>
  <c r="E91" i="9" l="1"/>
  <c r="E37" i="9"/>
  <c r="E48" i="9"/>
  <c r="E102" i="9"/>
  <c r="E78" i="9"/>
  <c r="E24" i="9"/>
  <c r="E12" i="9"/>
  <c r="E66" i="9"/>
  <c r="E101" i="9"/>
  <c r="E47" i="9"/>
  <c r="E89" i="9"/>
  <c r="E35" i="9"/>
  <c r="E77" i="9"/>
  <c r="E23" i="9"/>
  <c r="E65" i="9"/>
  <c r="E11" i="9"/>
  <c r="E80" i="9"/>
  <c r="E26" i="9"/>
  <c r="E88" i="9"/>
  <c r="E34" i="9"/>
  <c r="E64" i="9"/>
  <c r="E10" i="9"/>
  <c r="E2" i="9"/>
  <c r="E56" i="9"/>
  <c r="E44" i="9"/>
  <c r="E98" i="9"/>
  <c r="E32" i="9"/>
  <c r="E86" i="9"/>
  <c r="E20" i="9"/>
  <c r="E74" i="9"/>
  <c r="E8" i="9"/>
  <c r="E62" i="9"/>
  <c r="E38" i="9"/>
  <c r="E92" i="9"/>
  <c r="E90" i="9"/>
  <c r="E36" i="9"/>
  <c r="E87" i="9"/>
  <c r="E33" i="9"/>
  <c r="E55" i="9"/>
  <c r="E109" i="9"/>
  <c r="E97" i="9"/>
  <c r="E43" i="9"/>
  <c r="E31" i="9"/>
  <c r="E85" i="9"/>
  <c r="E19" i="9"/>
  <c r="E73" i="9"/>
  <c r="E7" i="9"/>
  <c r="E61" i="9"/>
  <c r="E100" i="9"/>
  <c r="E46" i="9"/>
  <c r="E54" i="9"/>
  <c r="E108" i="9"/>
  <c r="E96" i="9"/>
  <c r="E42" i="9"/>
  <c r="E84" i="9"/>
  <c r="E30" i="9"/>
  <c r="E18" i="9"/>
  <c r="E72" i="9"/>
  <c r="E6" i="9"/>
  <c r="E60" i="9"/>
  <c r="E14" i="9"/>
  <c r="E68" i="9"/>
  <c r="E67" i="9"/>
  <c r="E13" i="9"/>
  <c r="E99" i="9"/>
  <c r="E45" i="9"/>
  <c r="E107" i="9"/>
  <c r="E53" i="9"/>
  <c r="E41" i="9"/>
  <c r="E95" i="9"/>
  <c r="E83" i="9"/>
  <c r="E29" i="9"/>
  <c r="E71" i="9"/>
  <c r="E17" i="9"/>
  <c r="E59" i="9"/>
  <c r="E5" i="9"/>
  <c r="E50" i="9"/>
  <c r="E104" i="9"/>
  <c r="E49" i="9"/>
  <c r="E103" i="9"/>
  <c r="E76" i="9"/>
  <c r="E22" i="9"/>
  <c r="E75" i="9"/>
  <c r="E21" i="9"/>
  <c r="E52" i="9"/>
  <c r="E106" i="9"/>
  <c r="E40" i="9"/>
  <c r="E94" i="9"/>
  <c r="E28" i="9"/>
  <c r="E82" i="9"/>
  <c r="E70" i="9"/>
  <c r="E16" i="9"/>
  <c r="E58" i="9"/>
  <c r="E4" i="9"/>
  <c r="E25" i="9"/>
  <c r="E79" i="9"/>
  <c r="E9" i="9"/>
  <c r="E63" i="9"/>
  <c r="E105" i="9"/>
  <c r="E51" i="9"/>
  <c r="E93" i="9"/>
  <c r="E39" i="9"/>
  <c r="E27" i="9"/>
  <c r="E81" i="9"/>
  <c r="E15" i="9"/>
  <c r="E69" i="9"/>
  <c r="E3" i="9"/>
  <c r="E57" i="9"/>
  <c r="F3" i="10" l="1"/>
  <c r="C3" i="10"/>
  <c r="G3" i="10"/>
  <c r="B3" i="10"/>
  <c r="B2" i="10" s="1"/>
  <c r="E3" i="10"/>
  <c r="D3" i="10"/>
  <c r="G3" i="3"/>
  <c r="G2" i="3" s="1"/>
  <c r="F3" i="3"/>
  <c r="F2" i="3" s="1"/>
  <c r="E3" i="3"/>
  <c r="E2" i="3" s="1"/>
  <c r="D3" i="3"/>
  <c r="D2" i="3" s="1"/>
  <c r="C3" i="3"/>
  <c r="C2" i="3" s="1"/>
  <c r="B3" i="3"/>
  <c r="B4" i="2"/>
  <c r="C3" i="2" l="1"/>
  <c r="B2" i="3"/>
  <c r="D2" i="10"/>
  <c r="D11" i="10"/>
  <c r="E2" i="10"/>
  <c r="E10" i="10" s="1"/>
  <c r="E11" i="10"/>
  <c r="G2" i="10"/>
  <c r="G11" i="10"/>
  <c r="C2" i="10"/>
  <c r="C10" i="10" s="1"/>
  <c r="D2" i="1" s="1"/>
  <c r="C11" i="10"/>
  <c r="D3" i="1" s="1"/>
  <c r="F2" i="10"/>
  <c r="F10" i="10" s="1"/>
  <c r="F11" i="10"/>
  <c r="B3" i="2"/>
  <c r="D3" i="2" l="1"/>
  <c r="E3" i="1"/>
  <c r="B2" i="2"/>
  <c r="C2" i="2"/>
  <c r="G10" i="10"/>
  <c r="D2" i="2"/>
  <c r="D10" i="10"/>
  <c r="E2" i="1" s="1"/>
  <c r="C4" i="4"/>
  <c r="C3" i="4"/>
  <c r="C2" i="4"/>
  <c r="D3" i="5"/>
  <c r="E3" i="5"/>
  <c r="D4" i="5"/>
  <c r="E4" i="5"/>
  <c r="F4" i="5"/>
  <c r="G4" i="5"/>
  <c r="C2" i="5"/>
  <c r="D2" i="5"/>
  <c r="E2" i="5"/>
  <c r="F2" i="5"/>
  <c r="G2" i="5"/>
  <c r="C3" i="5"/>
  <c r="F3" i="5"/>
  <c r="G3" i="5"/>
  <c r="C4" i="5"/>
  <c r="B2" i="5"/>
  <c r="B3" i="5"/>
  <c r="E1" i="5"/>
  <c r="F1" i="5" s="1"/>
  <c r="G1" i="5" s="1"/>
  <c r="B3" i="4"/>
  <c r="B4" i="4"/>
  <c r="E1" i="4"/>
  <c r="F1" i="4" s="1"/>
  <c r="G1" i="4" s="1"/>
  <c r="E1" i="3"/>
  <c r="F1" i="3" s="1"/>
  <c r="G1" i="3" s="1"/>
  <c r="F1" i="2"/>
  <c r="G1" i="2" s="1"/>
  <c r="H1" i="2" s="1"/>
  <c r="F1" i="1"/>
  <c r="G1" i="1" s="1"/>
  <c r="H1" i="1" s="1"/>
  <c r="E2" i="2" l="1"/>
  <c r="F2" i="1"/>
  <c r="E3" i="2"/>
  <c r="F3" i="1"/>
  <c r="D4" i="4"/>
  <c r="D2" i="4"/>
  <c r="D3" i="4"/>
  <c r="G2" i="1" l="1"/>
  <c r="F2" i="2"/>
  <c r="G3" i="1"/>
  <c r="F3" i="2"/>
  <c r="E3" i="4"/>
  <c r="E2" i="4"/>
  <c r="E4" i="4"/>
  <c r="H3" i="1" l="1"/>
  <c r="H3" i="2" s="1"/>
  <c r="G3" i="2"/>
  <c r="H2" i="1"/>
  <c r="H2" i="2" s="1"/>
  <c r="G2" i="2"/>
  <c r="F2" i="4"/>
  <c r="F3" i="4"/>
  <c r="G4" i="4"/>
  <c r="F4" i="4"/>
  <c r="G3" i="4" l="1"/>
  <c r="G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tc={41E0EC50-8C00-418D-AC7A-A0243B61C168}</author>
    <author>tc={BC3ADC45-C7AE-4583-8FC6-C4565202FD8B}</author>
  </authors>
  <commentList>
    <comment ref="B1" authorId="0" shapeId="0" xr:uid="{41E0EC50-8C00-418D-AC7A-A0243B61C168}">
      <text>
        <t>[Threaded comment]
Your version of Excel allows you to read this threaded comment; however, any edits to it will get removed if the file is opened in a newer version of Excel. Learn more: https://go.microsoft.com/fwlink/?linkid=870924
Comment:
    Hybrid Exiobase 3.3.18: https://zenodo.org/records/10148587
Values in M euros @ 2011</t>
      </text>
    </comment>
    <comment ref="D1" authorId="1" shapeId="0" xr:uid="{BC3ADC45-C7AE-4583-8FC6-C4565202FD8B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run result
Values in M euros @ 2011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tc={C29703AA-B1D0-4422-836E-54DA3DA5E59B}</author>
    <author>Alexandra Tyrou</author>
  </authors>
  <commentList>
    <comment ref="B1" authorId="0" shapeId="0" xr:uid="{C29703AA-B1D0-4422-836E-54DA3DA5E59B}">
      <text>
        <t>[Threaded comment]
Your version of Excel allows you to read this threaded comment; however, any edits to it will get removed if the file is opened in a newer version of Excel. Learn more: https://go.microsoft.com/fwlink/?linkid=870924
Comment:
    Hybrid Exiobase 3.3.18: https://zenodo.org/records/10148587
Values in M euros @ 2011</t>
      </text>
    </comment>
    <comment ref="C1" authorId="1" shapeId="0" xr:uid="{7E782EDC-6666-4B27-A326-C2C9206D7C70}">
      <text>
        <r>
          <rPr>
            <b/>
            <sz val="9"/>
            <color indexed="81"/>
            <rFont val="Tahoma"/>
            <family val="2"/>
          </rPr>
          <t>Alexandra Tyrou:</t>
        </r>
        <r>
          <rPr>
            <sz val="9"/>
            <color indexed="81"/>
            <rFont val="Tahoma"/>
            <family val="2"/>
          </rPr>
          <t xml:space="preserve">
Million Euros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Alexandra Tyrou</author>
  </authors>
  <commentList>
    <comment ref="E4" authorId="0" shapeId="0" xr:uid="{BBCF9F10-4832-4332-B531-54C3B7838FEA}">
      <text>
        <r>
          <rPr>
            <b/>
            <sz val="9"/>
            <color indexed="81"/>
            <rFont val="Tahoma"/>
            <family val="2"/>
          </rPr>
          <t>Alexandra Tyrou:</t>
        </r>
        <r>
          <rPr>
            <sz val="9"/>
            <color indexed="81"/>
            <rFont val="Tahoma"/>
            <family val="2"/>
          </rPr>
          <t xml:space="preserve">
ATTENTION: I took the data for the next year e.g. 1 Janurary 2012 -&gt; Population of 2011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<sst xmlns="http://schemas.openxmlformats.org/spreadsheetml/2006/main" count="699" uniqueCount="154">
  <si>
    <t>EXIOBASE 3.3.18</t>
  </si>
  <si>
    <t>EU</t>
  </si>
  <si>
    <t>RoW</t>
  </si>
  <si>
    <t>Italy</t>
  </si>
  <si>
    <t>World</t>
  </si>
  <si>
    <t>Country</t>
  </si>
  <si>
    <t/>
  </si>
  <si>
    <t>OECD and G20 total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</si>
  <si>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</si>
  <si>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</si>
  <si>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</si>
  <si>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</si>
  <si>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</si>
  <si>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</si>
  <si>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</si>
  <si>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</si>
  <si>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</si>
  <si>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</si>
  <si>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</si>
  <si>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</si>
  <si>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</si>
  <si>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</si>
  <si>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</si>
  <si>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</si>
  <si>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</si>
  <si>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</si>
  <si>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</si>
  <si>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</si>
  <si>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</si>
  <si>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</si>
  <si>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</si>
  <si>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</si>
  <si>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</si>
  <si>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</si>
  <si>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</si>
  <si>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</si>
  <si>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</si>
  <si>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</si>
  <si>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</si>
  <si>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</si>
  <si>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</si>
  <si>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</si>
  <si>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</si>
  <si>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</si>
  <si>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</si>
  <si>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 area (17 countries)</t>
  </si>
  <si>
    <t>G7</t>
  </si>
  <si>
    <t>G20</t>
  </si>
  <si>
    <t>G20 advanced economies</t>
  </si>
  <si>
    <t>G20 emerging economies</t>
  </si>
  <si>
    <t>OECD - Total</t>
  </si>
  <si>
    <t>Non-OECD Economies</t>
  </si>
  <si>
    <t>OECD</t>
  </si>
  <si>
    <t>Exioregion</t>
  </si>
  <si>
    <t>Parameter</t>
  </si>
  <si>
    <t>Population</t>
  </si>
  <si>
    <t>Argentina</t>
  </si>
  <si>
    <t>Brazil</t>
  </si>
  <si>
    <t>Bulgaria</t>
  </si>
  <si>
    <t>Croatia</t>
  </si>
  <si>
    <t>India</t>
  </si>
  <si>
    <t>Indonesia</t>
  </si>
  <si>
    <t>Romania</t>
  </si>
  <si>
    <t>Exioregion full scale</t>
  </si>
  <si>
    <t>Exioregion conceptual</t>
  </si>
  <si>
    <t>AU</t>
  </si>
  <si>
    <t>BE</t>
  </si>
  <si>
    <t>CA</t>
  </si>
  <si>
    <t>CH</t>
  </si>
  <si>
    <t>CZ</t>
  </si>
  <si>
    <t>DE</t>
  </si>
  <si>
    <t>ES</t>
  </si>
  <si>
    <t>FI</t>
  </si>
  <si>
    <t>FR</t>
  </si>
  <si>
    <t>GR</t>
  </si>
  <si>
    <t>HU</t>
  </si>
  <si>
    <t>IT</t>
  </si>
  <si>
    <t>LU</t>
  </si>
  <si>
    <t>NO</t>
  </si>
  <si>
    <t>BR</t>
  </si>
  <si>
    <t>IN</t>
  </si>
  <si>
    <t>RO</t>
  </si>
  <si>
    <t>AT</t>
  </si>
  <si>
    <t>DK</t>
  </si>
  <si>
    <t>EE</t>
  </si>
  <si>
    <t>IE</t>
  </si>
  <si>
    <t>SE</t>
  </si>
  <si>
    <t>JP</t>
  </si>
  <si>
    <t>KR</t>
  </si>
  <si>
    <t>LV</t>
  </si>
  <si>
    <t>LT</t>
  </si>
  <si>
    <t>MX</t>
  </si>
  <si>
    <t>NL</t>
  </si>
  <si>
    <t>PL</t>
  </si>
  <si>
    <t>PT</t>
  </si>
  <si>
    <t>SK</t>
  </si>
  <si>
    <t>SI</t>
  </si>
  <si>
    <t>TR</t>
  </si>
  <si>
    <t>GB</t>
  </si>
  <si>
    <t>US</t>
  </si>
  <si>
    <t>BG</t>
  </si>
  <si>
    <t>CN</t>
  </si>
  <si>
    <t>HR</t>
  </si>
  <si>
    <t>ID</t>
  </si>
  <si>
    <t>ZA</t>
  </si>
  <si>
    <t>OECD Region</t>
  </si>
  <si>
    <t>Source</t>
  </si>
  <si>
    <t>Extendend name</t>
  </si>
  <si>
    <t>Year</t>
  </si>
  <si>
    <t>Unit of measure</t>
  </si>
  <si>
    <t>OECD114 - Baseline</t>
  </si>
  <si>
    <t>USD at 2015 Purchasing Power Parities</t>
  </si>
  <si>
    <t>Number of people</t>
  </si>
  <si>
    <t>Cyprus</t>
  </si>
  <si>
    <t>China</t>
  </si>
  <si>
    <t>South Africa</t>
  </si>
  <si>
    <t>Gross domestic product</t>
  </si>
  <si>
    <t>2011</t>
  </si>
  <si>
    <t>2020</t>
  </si>
  <si>
    <t>2025</t>
  </si>
  <si>
    <t>2030</t>
  </si>
  <si>
    <t>2035</t>
  </si>
  <si>
    <t>2040</t>
  </si>
  <si>
    <t>2045</t>
  </si>
  <si>
    <t>2050</t>
  </si>
  <si>
    <t>Malta</t>
  </si>
  <si>
    <t>Link</t>
  </si>
  <si>
    <t>https://stats.oecd.org/viewhtml.aspx?datasetcode=EO114_LTB&amp;lang=en#</t>
  </si>
  <si>
    <t>Economic Outlook No 114 - December 2023 - Long-term baseline projections</t>
  </si>
  <si>
    <t>EUROSTAT</t>
  </si>
  <si>
    <t>https://ec.europa.eu/eurostat/databrowser/view/proj_23np/default/table?lang=en</t>
  </si>
  <si>
    <t>Comments</t>
  </si>
  <si>
    <t>ALL COUNTRIES except Malta,Cyprus &amp; World</t>
  </si>
  <si>
    <t>Population on 1st January by age, sex and type of projection</t>
  </si>
  <si>
    <t>Cyprus &amp; Malta from 2025-2050</t>
  </si>
  <si>
    <t>Population on 1 January</t>
  </si>
  <si>
    <t>https://ec.europa.eu/eurostat/databrowser/view/tps00001/default/table?lang=en&amp;category=t_demo.t_demo_pop</t>
  </si>
  <si>
    <t>Cyprus &amp; Malta for 2011,2020</t>
  </si>
  <si>
    <t>Our World in Data</t>
  </si>
  <si>
    <t>world-population-projections-by-un-prospects-revision</t>
  </si>
  <si>
    <t>https://ourworldindata.org/population-projections</t>
  </si>
  <si>
    <t>The WORLD BANK/Our World in Data</t>
  </si>
  <si>
    <t>World Population from 2025-2050</t>
  </si>
  <si>
    <t>World Population 2011,2020</t>
  </si>
  <si>
    <t>https://data.worldbank.org/indicator/SP.POP.TOTL?end=2022&amp;most_recent_value_desc=false&amp;start=2011&amp;view=chart</t>
  </si>
  <si>
    <t>THE WORLD BANK</t>
  </si>
  <si>
    <t>Population, total</t>
  </si>
  <si>
    <t>OECD95</t>
  </si>
  <si>
    <t>US Dollars 2005</t>
  </si>
  <si>
    <t>Economic Outlook No 95 - May 2014 - Long-term baseline projections </t>
  </si>
  <si>
    <t>https://stats.oecd.org/Index.aspx?DataSetCode=EO95_LTB#</t>
  </si>
  <si>
    <t>World GDP</t>
  </si>
  <si>
    <t>Growth Rates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</si>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</sst>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\ _€_-;\-* #,##0\ _€_-;_-* &quot;-&quot;??\ _€_-;_-@_-"/>
    <numFmt numFmtId="167" formatCode="_-* #,##0.000000_-;\-* #,##0.000000_-;_-* &quot;-&quot;??_-;_-@_-"/>
    <numFmt numFmtId="168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textRotation="90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164" fontId="0" fillId="2" borderId="0" xfId="1" applyNumberFormat="1" applyFont="1" applyFill="1"/>
    <xf numFmtId="0" fontId="2" fillId="0" borderId="0" xfId="0" applyFont="1" applyAlignment="1">
      <alignment horizontal="center" vertical="top"/>
    </xf>
    <xf numFmtId="165" fontId="0" fillId="0" borderId="0" xfId="2" applyNumberFormat="1" applyFont="1"/>
    <xf numFmtId="166" fontId="0" fillId="0" borderId="0" xfId="0" applyNumberFormat="1"/>
    <xf numFmtId="164" fontId="0" fillId="0" borderId="0" xfId="1" applyNumberFormat="1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3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9" fontId="0" fillId="0" borderId="0" xfId="2" applyFont="1" applyAlignment="1">
      <alignment horizontal="center"/>
    </xf>
    <xf numFmtId="164" fontId="7" fillId="0" borderId="0" xfId="1" applyNumberFormat="1" applyFont="1"/>
    <xf numFmtId="167" fontId="0" fillId="0" borderId="0" xfId="0" applyNumberFormat="1"/>
    <xf numFmtId="164" fontId="7" fillId="2" borderId="0" xfId="1" applyNumberFormat="1" applyFont="1" applyFill="1"/>
    <xf numFmtId="168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1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FULFILL/Model/Conceptual%20aggregation.xlsx" TargetMode="External"/><Relationship Id="rId1" Type="http://schemas.openxmlformats.org/officeDocument/2006/relationships/externalLinkPath" Target="https://polimi365-my.sharepoint.com/personal/10427081_polimi_it/Documents/FULFILL/Model/Conceptual%20aggreg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tivity"/>
      <sheetName val="Commodity"/>
      <sheetName val="Factor of production"/>
      <sheetName val="Consumption category"/>
      <sheetName val="Satellite account"/>
      <sheetName val="Region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Aggregation</v>
          </cell>
        </row>
        <row r="2">
          <cell r="A2" t="str">
            <v>AU</v>
          </cell>
          <cell r="B2" t="str">
            <v>RoW</v>
          </cell>
        </row>
        <row r="3">
          <cell r="A3" t="str">
            <v>AT</v>
          </cell>
          <cell r="B3" t="str">
            <v>RoEU</v>
          </cell>
        </row>
        <row r="4">
          <cell r="A4" t="str">
            <v>BE</v>
          </cell>
          <cell r="B4" t="str">
            <v>RoEU</v>
          </cell>
        </row>
        <row r="5">
          <cell r="A5" t="str">
            <v>BR</v>
          </cell>
          <cell r="B5" t="str">
            <v>RoW</v>
          </cell>
        </row>
        <row r="6">
          <cell r="A6" t="str">
            <v>BG</v>
          </cell>
          <cell r="B6" t="str">
            <v>RoEU</v>
          </cell>
        </row>
        <row r="7">
          <cell r="A7" t="str">
            <v>CA</v>
          </cell>
          <cell r="B7" t="str">
            <v>RoW</v>
          </cell>
        </row>
        <row r="8">
          <cell r="A8" t="str">
            <v>CN</v>
          </cell>
          <cell r="B8" t="str">
            <v>RoW</v>
          </cell>
        </row>
        <row r="9">
          <cell r="A9" t="str">
            <v>CY</v>
          </cell>
          <cell r="B9" t="str">
            <v>RoEU</v>
          </cell>
        </row>
        <row r="10">
          <cell r="A10" t="str">
            <v>CZ</v>
          </cell>
          <cell r="B10" t="str">
            <v>RoEU</v>
          </cell>
        </row>
        <row r="11">
          <cell r="A11" t="str">
            <v>DK</v>
          </cell>
          <cell r="B11" t="str">
            <v>RoEU</v>
          </cell>
        </row>
        <row r="12">
          <cell r="A12" t="str">
            <v>EE</v>
          </cell>
          <cell r="B12" t="str">
            <v>RoEU</v>
          </cell>
        </row>
        <row r="13">
          <cell r="A13" t="str">
            <v>FI</v>
          </cell>
          <cell r="B13" t="str">
            <v>RoEU</v>
          </cell>
        </row>
        <row r="14">
          <cell r="A14" t="str">
            <v>FR</v>
          </cell>
          <cell r="B14" t="str">
            <v>RoEU</v>
          </cell>
        </row>
        <row r="15">
          <cell r="A15" t="str">
            <v>DE</v>
          </cell>
          <cell r="B15" t="str">
            <v>RoEU</v>
          </cell>
        </row>
        <row r="16">
          <cell r="A16" t="str">
            <v>GR</v>
          </cell>
          <cell r="B16" t="str">
            <v>RoEU</v>
          </cell>
        </row>
        <row r="17">
          <cell r="A17" t="str">
            <v>HU</v>
          </cell>
          <cell r="B17" t="str">
            <v>RoEU</v>
          </cell>
        </row>
        <row r="18">
          <cell r="A18" t="str">
            <v>HR</v>
          </cell>
          <cell r="B18" t="str">
            <v>RoEU</v>
          </cell>
        </row>
        <row r="19">
          <cell r="A19" t="str">
            <v>IN</v>
          </cell>
          <cell r="B19" t="str">
            <v>RoW</v>
          </cell>
        </row>
        <row r="20">
          <cell r="A20" t="str">
            <v>ID</v>
          </cell>
          <cell r="B20" t="str">
            <v>RoW</v>
          </cell>
        </row>
        <row r="21">
          <cell r="A21" t="str">
            <v>IE</v>
          </cell>
          <cell r="B21" t="str">
            <v>RoEU</v>
          </cell>
        </row>
        <row r="22">
          <cell r="A22" t="str">
            <v>IT</v>
          </cell>
          <cell r="B22" t="str">
            <v>Italy</v>
          </cell>
        </row>
        <row r="23">
          <cell r="A23" t="str">
            <v>JP</v>
          </cell>
          <cell r="B23" t="str">
            <v>RoW</v>
          </cell>
        </row>
        <row r="24">
          <cell r="A24" t="str">
            <v>LV</v>
          </cell>
          <cell r="B24" t="str">
            <v>RoEU</v>
          </cell>
        </row>
        <row r="25">
          <cell r="A25" t="str">
            <v>LT</v>
          </cell>
          <cell r="B25" t="str">
            <v>RoEU</v>
          </cell>
        </row>
        <row r="26">
          <cell r="A26" t="str">
            <v>LU</v>
          </cell>
          <cell r="B26" t="str">
            <v>RoEU</v>
          </cell>
        </row>
        <row r="27">
          <cell r="A27" t="str">
            <v>MT</v>
          </cell>
          <cell r="B27" t="str">
            <v>RoEU</v>
          </cell>
        </row>
        <row r="28">
          <cell r="A28" t="str">
            <v>MX</v>
          </cell>
          <cell r="B28" t="str">
            <v>RoW</v>
          </cell>
        </row>
        <row r="29">
          <cell r="A29" t="str">
            <v>NL</v>
          </cell>
          <cell r="B29" t="str">
            <v>RoEU</v>
          </cell>
        </row>
        <row r="30">
          <cell r="A30" t="str">
            <v>NO</v>
          </cell>
          <cell r="B30" t="str">
            <v>RoW</v>
          </cell>
        </row>
        <row r="31">
          <cell r="A31" t="str">
            <v>PL</v>
          </cell>
          <cell r="B31" t="str">
            <v>RoEU</v>
          </cell>
        </row>
        <row r="32">
          <cell r="A32" t="str">
            <v>PT</v>
          </cell>
          <cell r="B32" t="str">
            <v>RoEU</v>
          </cell>
        </row>
        <row r="33">
          <cell r="A33" t="str">
            <v>RO</v>
          </cell>
          <cell r="B33" t="str">
            <v>RoEU</v>
          </cell>
        </row>
        <row r="34">
          <cell r="A34" t="str">
            <v>RU</v>
          </cell>
          <cell r="B34" t="str">
            <v>RoW</v>
          </cell>
        </row>
        <row r="35">
          <cell r="A35" t="str">
            <v>SK</v>
          </cell>
          <cell r="B35" t="str">
            <v>RoEU</v>
          </cell>
        </row>
        <row r="36">
          <cell r="A36" t="str">
            <v>SI</v>
          </cell>
          <cell r="B36" t="str">
            <v>RoEU</v>
          </cell>
        </row>
        <row r="37">
          <cell r="A37" t="str">
            <v>ZA</v>
          </cell>
          <cell r="B37" t="str">
            <v>RoW</v>
          </cell>
        </row>
        <row r="38">
          <cell r="A38" t="str">
            <v>KR</v>
          </cell>
          <cell r="B38" t="str">
            <v>RoW</v>
          </cell>
        </row>
        <row r="39">
          <cell r="A39" t="str">
            <v>ES</v>
          </cell>
          <cell r="B39" t="str">
            <v>RoEU</v>
          </cell>
        </row>
        <row r="40">
          <cell r="A40" t="str">
            <v>SE</v>
          </cell>
          <cell r="B40" t="str">
            <v>RoEU</v>
          </cell>
        </row>
        <row r="41">
          <cell r="A41" t="str">
            <v>CH</v>
          </cell>
          <cell r="B41" t="str">
            <v>RoW</v>
          </cell>
        </row>
        <row r="42">
          <cell r="A42" t="str">
            <v>TR</v>
          </cell>
          <cell r="B42" t="str">
            <v>RoW</v>
          </cell>
        </row>
        <row r="43">
          <cell r="A43" t="str">
            <v>GB</v>
          </cell>
          <cell r="B43" t="str">
            <v>RoW</v>
          </cell>
        </row>
        <row r="44">
          <cell r="A44" t="str">
            <v>US</v>
          </cell>
          <cell r="B44" t="str">
            <v>RoW</v>
          </cell>
        </row>
        <row r="45">
          <cell r="A45" t="str">
            <v>WA</v>
          </cell>
          <cell r="B45" t="str">
            <v>RoW</v>
          </cell>
        </row>
        <row r="46">
          <cell r="A46" t="str">
            <v>WL</v>
          </cell>
          <cell r="B46" t="str">
            <v>RoW</v>
          </cell>
        </row>
        <row r="47">
          <cell r="A47" t="str">
            <v>WE</v>
          </cell>
          <cell r="B47" t="str">
            <v>RoW</v>
          </cell>
        </row>
        <row r="48">
          <cell r="A48" t="str">
            <v>WF</v>
          </cell>
          <cell r="B48" t="str">
            <v>RoW</v>
          </cell>
        </row>
        <row r="49">
          <cell r="A49" t="str">
            <v>WM</v>
          </cell>
          <cell r="B49" t="str">
            <v>RoW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066D87A1-5925-4725-AAE7-CC1F68EDCFFD}" userId="S::10427081@polimi.it::af77fc62-6a85-4b10-b94f-9bff1a9c599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714FD-5E87-44CC-A604-A0C3C843C0E8}" name="Table1" displayName="Table1" ref="A1:M113" totalsRowShown="0" headerRowDxfId="10">
  <autoFilter ref="A1:M113" xr:uid="{CC5714FD-5E87-44CC-A604-A0C3C843C0E8}"/>
  <tableColumns count="13">
    <tableColumn id="1" xr3:uid="{6CE3C974-3C31-487D-A159-328ABF668CB5}" name="Source"/>
    <tableColumn id="2" xr3:uid="{A026926D-6D41-43BF-9B60-0772113CCF3F}" name="Parameter"/>
    <tableColumn id="3" xr3:uid="{A91CBA3A-FC74-413C-AD93-FCB968C6ABAE}" name="Unit of measure"/>
    <tableColumn id="4" xr3:uid="{FFE2A2A7-5596-489B-8EEB-3332B1300867}" name="Country"/>
    <tableColumn id="5" xr3:uid="{8943184D-E4C1-4BAF-ABB8-02CD8262956E}" name="Exioregion"/>
    <tableColumn id="6" xr3:uid="{DD9CCAA7-E42E-4506-9E4E-4BC5C6ADD862}" name="2011" dataDxfId="9" dataCellStyle="Comma"/>
    <tableColumn id="7" xr3:uid="{5BC00CE8-F15D-480A-89A9-3CDEE3261267}" name="2020" dataDxfId="8" dataCellStyle="Comma"/>
    <tableColumn id="8" xr3:uid="{270101C6-11A8-4F21-9624-887923F108BC}" name="2025" dataDxfId="7" dataCellStyle="Comma"/>
    <tableColumn id="9" xr3:uid="{52ED9A93-D6C5-44A5-84DE-B630DBBE713A}" name="2030" dataDxfId="6" dataCellStyle="Comma"/>
    <tableColumn id="10" xr3:uid="{7C1CDED4-8450-42F7-A9FF-6D30178EC076}" name="2035" dataDxfId="5" dataCellStyle="Comma"/>
    <tableColumn id="11" xr3:uid="{BCE95DBA-50E2-4607-81F6-3E4CF5D0D437}" name="2040" dataDxfId="4" dataCellStyle="Comma"/>
    <tableColumn id="12" xr3:uid="{09603D8B-D965-4D78-8E64-874DCE3AB121}" name="2045" dataDxfId="3" dataCellStyle="Comma"/>
    <tableColumn id="13" xr3:uid="{7CDE1284-CAC8-4FF0-997E-367290DDA17D}" name="2050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1-14T16:38:41.56" personId="{066D87A1-5925-4725-AAE7-CC1F68EDCFFD}" id="{41E0EC50-8C00-418D-AC7A-A0243B61C168}">
    <text>Hybrid Exiobase 3.3.18: https://zenodo.org/records/10148587
Values in M euros @ 2011</text>
  </threadedComment>
  <threadedComment ref="D1" dT="2024-01-14T16:46:54.99" personId="{066D87A1-5925-4725-AAE7-CC1F68EDCFFD}" id="{BC3ADC45-C7AE-4583-8FC6-C4565202FD8B}">
    <text>First run result
Values in M euros @ 2011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01-14T16:38:41.56" personId="{066D87A1-5925-4725-AAE7-CC1F68EDCFFD}" id="{C29703AA-B1D0-4422-836E-54DA3DA5E59B}">
    <text>Hybrid Exiobase 3.3.18: https://zenodo.org/records/10148587
Values in M euros @ 2011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ec.europa.eu/eurostat/databrowser/view/tps00001/default/table?lang=en&amp;category=t_demo.t_demo_pop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https://ec.europa.eu/eurostat/databrowser/view/proj_23np/default/table?lang=en" TargetMode="External"/><Relationship Id="rId1" Type="http://schemas.openxmlformats.org/officeDocument/2006/relationships/hyperlink" Target="https://stats.oecd.org/viewhtml.aspx?datasetcode=EO114_LTB&amp;lang=en" TargetMode="External"/><Relationship Id="rId6" Type="http://schemas.openxmlformats.org/officeDocument/2006/relationships/hyperlink" Target="https://stats.oecd.org/Index.aspx?DataSetCode=EO95_LTB" TargetMode="External"/><Relationship Id="rId5" Type="http://schemas.openxmlformats.org/officeDocument/2006/relationships/hyperlink" Target="https://data.worldbank.org/indicator/SP.POP.TOTL?end=2022&amp;most_recent_value_desc=false&amp;start=2011&amp;view=chart" TargetMode="External"/><Relationship Id="rId4" Type="http://schemas.openxmlformats.org/officeDocument/2006/relationships/hyperlink" Target="https://ourworldindata.org/population-proj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BFE1-C30D-456C-BAF5-10673A8AC342}">
  <sheetPr>
    <tabColor theme="9"/>
  </sheetPr>
  <dimension ref="A1:G4"/>
  <sheetViews>
    <sheetView zoomScale="160" zoomScaleNormal="160" workbookViewId="0">
      <selection activeCell="B2" sqref="B2:G4"/>
    </sheetView>
  </sheetViews>
  <sheetFormatPr defaultRowHeight="14.4" x14ac:dyDescent="0.3"/>
  <cols>
    <col min="1" max="1" width="6" bestFit="1" customWidth="1"/>
  </cols>
  <sheetData>
    <row r="1" spans="1:7" x14ac:dyDescent="0.3">
      <c r="A1" s="1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 s="26">
        <f>(GDP!C2-GDP!$B2)/GDP!$B2</f>
        <v>0</v>
      </c>
      <c r="C2" s="26">
        <f>(GDP!D2-GDP!$B2)/GDP!$B2</f>
        <v>0.4705142916754177</v>
      </c>
      <c r="D2" s="26">
        <f>(GDP!E2-GDP!$B2)/GDP!$B2</f>
        <v>0.73961050159496478</v>
      </c>
      <c r="E2" s="26">
        <f>(GDP!F2-GDP!$B2)/GDP!$B2</f>
        <v>1.0567156997281621</v>
      </c>
      <c r="F2" s="26">
        <f>(GDP!G2-GDP!$B2)/GDP!$B2</f>
        <v>1.4082576750799589</v>
      </c>
      <c r="G2" s="26">
        <f>(GDP!H2-GDP!$B2)/GDP!$B2</f>
        <v>1.7800309253507411</v>
      </c>
    </row>
    <row r="3" spans="1:7" x14ac:dyDescent="0.3">
      <c r="A3" s="2" t="s">
        <v>1</v>
      </c>
      <c r="B3" s="26">
        <f>(GDP!C3-GDP!$B3)/GDP!$B3</f>
        <v>0</v>
      </c>
      <c r="C3" s="26">
        <f>(GDP!D3-GDP!$B3)/GDP!$B3</f>
        <v>9.3961705598768916E-2</v>
      </c>
      <c r="D3" s="26">
        <f>(GDP!E3-GDP!$B3)/GDP!$B3</f>
        <v>0.24257182751404863</v>
      </c>
      <c r="E3" s="26">
        <f>(GDP!F3-GDP!$B3)/GDP!$B3</f>
        <v>0.35613734454912666</v>
      </c>
      <c r="F3" s="26">
        <f>(GDP!G3-GDP!$B3)/GDP!$B3</f>
        <v>0.46250168939290898</v>
      </c>
      <c r="G3" s="26">
        <f>(GDP!H3-GDP!$B3)/GDP!$B3</f>
        <v>0.57580781253407909</v>
      </c>
    </row>
    <row r="4" spans="1:7" x14ac:dyDescent="0.3">
      <c r="A4" s="2" t="s">
        <v>3</v>
      </c>
      <c r="B4" s="26">
        <f>(GDP!C4-GDP!$B4)/GDP!$B4</f>
        <v>0</v>
      </c>
      <c r="C4" s="26">
        <f>(GDP!D4-GDP!$B4)/GDP!$B4</f>
        <v>-8.8794486660548039E-2</v>
      </c>
      <c r="D4" s="26">
        <f>(GDP!E4-GDP!$B4)/GDP!$B4</f>
        <v>5.1316294115250481E-2</v>
      </c>
      <c r="E4" s="26">
        <f>(GDP!F4-GDP!$B4)/GDP!$B4</f>
        <v>0.1021103848701516</v>
      </c>
      <c r="F4" s="26">
        <f>(GDP!G4-GDP!$B4)/GDP!$B4</f>
        <v>0.17064374707553653</v>
      </c>
      <c r="G4" s="26">
        <f>(GDP!H4-GDP!$B4)/GDP!$B4</f>
        <v>0.25108370809025715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H4"/>
  <sheetViews>
    <sheetView zoomScale="115" zoomScaleNormal="115" workbookViewId="0">
      <selection activeCell="B2" sqref="B2"/>
    </sheetView>
  </sheetViews>
  <sheetFormatPr defaultRowHeight="14.4" x14ac:dyDescent="0.3"/>
  <cols>
    <col min="1" max="1" width="19.88671875" bestFit="1" customWidth="1"/>
    <col min="2" max="2" width="15.6640625" bestFit="1" customWidth="1"/>
    <col min="3" max="4" width="11.88671875" bestFit="1" customWidth="1"/>
    <col min="5" max="8" width="13.5546875" bestFit="1" customWidth="1"/>
  </cols>
  <sheetData>
    <row r="1" spans="1:8" x14ac:dyDescent="0.3">
      <c r="A1" s="11" t="s">
        <v>116</v>
      </c>
      <c r="B1" s="3" t="s">
        <v>0</v>
      </c>
      <c r="C1" s="3">
        <v>2011</v>
      </c>
      <c r="D1" s="3">
        <v>2020</v>
      </c>
      <c r="E1" s="3">
        <v>2025</v>
      </c>
      <c r="F1" s="3">
        <f>E1+5</f>
        <v>2030</v>
      </c>
      <c r="G1" s="3">
        <f t="shared" ref="G1:H1" si="0">F1+5</f>
        <v>2035</v>
      </c>
      <c r="H1" s="3">
        <f t="shared" si="0"/>
        <v>2040</v>
      </c>
    </row>
    <row r="2" spans="1:8" x14ac:dyDescent="0.3">
      <c r="A2" s="2" t="s">
        <v>2</v>
      </c>
      <c r="B2" s="4">
        <v>40904380</v>
      </c>
      <c r="C2" s="5">
        <f>B2</f>
        <v>40904380</v>
      </c>
      <c r="D2" s="5">
        <f>C2*(1+'GDP Growth Rates'!C10)</f>
        <v>60150475.382122122</v>
      </c>
      <c r="E2" s="5">
        <f>D2*(1+'GDP Growth Rates'!D10)</f>
        <v>71157689.009231046</v>
      </c>
      <c r="F2" s="5">
        <f>E2*(1+'GDP Growth Rates'!E10)</f>
        <v>84128680.533646643</v>
      </c>
      <c r="G2" s="5">
        <f>F2*(1+'GDP Growth Rates'!F10)</f>
        <v>98508287.079387173</v>
      </c>
      <c r="H2" s="5">
        <f>G2*(1+'GDP Growth Rates'!G10)</f>
        <v>113715441.38229835</v>
      </c>
    </row>
    <row r="3" spans="1:8" x14ac:dyDescent="0.3">
      <c r="A3" s="2" t="s">
        <v>1</v>
      </c>
      <c r="B3" s="4">
        <v>12156100</v>
      </c>
      <c r="C3" s="5">
        <f t="shared" ref="C3:C4" si="1">B3</f>
        <v>12156100</v>
      </c>
      <c r="D3" s="5">
        <f>C3*(1+'GDP Growth Rates'!C11)</f>
        <v>13298307.889429195</v>
      </c>
      <c r="E3" s="5">
        <f>D3*(1+'GDP Growth Rates'!D11)</f>
        <v>15104827.392443527</v>
      </c>
      <c r="F3" s="5">
        <f>E3*(1+'GDP Growth Rates'!E11)</f>
        <v>16485341.174073638</v>
      </c>
      <c r="G3" s="5">
        <f>F3*(1+'GDP Growth Rates'!F11)</f>
        <v>17778316.786429141</v>
      </c>
      <c r="H3" s="5">
        <f>G3*(1+'GDP Growth Rates'!G11)</f>
        <v>19155677.349945519</v>
      </c>
    </row>
    <row r="4" spans="1:8" x14ac:dyDescent="0.3">
      <c r="A4" s="2" t="s">
        <v>3</v>
      </c>
      <c r="B4" s="4">
        <v>1702761</v>
      </c>
      <c r="C4" s="5">
        <f t="shared" si="1"/>
        <v>1702761</v>
      </c>
      <c r="D4" s="5">
        <f>C4*(1+'GDP Growth Rates'!C12)</f>
        <v>1551565.2110993986</v>
      </c>
      <c r="E4" s="5">
        <f>D4*(1+'GDP Growth Rates'!D12)</f>
        <v>1790140.384283978</v>
      </c>
      <c r="F4" s="5">
        <f>E4*(1+'GDP Growth Rates'!E12)</f>
        <v>1876630.5810518842</v>
      </c>
      <c r="G4" s="5">
        <f>F4*(1+'GDP Growth Rates'!F12)</f>
        <v>1993326.5174140877</v>
      </c>
      <c r="H4" s="5">
        <f>G4*(1+'GDP Growth Rates'!G12)</f>
        <v>2130296.5458714743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A1D1-3D98-4F43-83BC-511A0E279241}">
  <sheetPr>
    <tabColor theme="7" tint="0.59999389629810485"/>
  </sheetPr>
  <dimension ref="A1:G12"/>
  <sheetViews>
    <sheetView workbookViewId="0">
      <selection activeCell="B20" sqref="B20"/>
    </sheetView>
  </sheetViews>
  <sheetFormatPr defaultRowHeight="14.4" x14ac:dyDescent="0.3"/>
  <cols>
    <col min="1" max="1" width="20.33203125" bestFit="1" customWidth="1"/>
    <col min="2" max="7" width="11.5546875" bestFit="1" customWidth="1"/>
  </cols>
  <sheetData>
    <row r="1" spans="1:7" x14ac:dyDescent="0.3">
      <c r="A1" s="17" t="s">
        <v>116</v>
      </c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>
        <f>B6-B3-B4</f>
        <v>43481585475638.633</v>
      </c>
      <c r="C2">
        <f t="shared" ref="C2:G2" si="1">C6-C3-C4</f>
        <v>63940292866632.875</v>
      </c>
      <c r="D2">
        <f>D6-D3-D4</f>
        <v>75641022719420.063</v>
      </c>
      <c r="E2">
        <f t="shared" si="1"/>
        <v>89429259496818</v>
      </c>
      <c r="F2">
        <f t="shared" si="1"/>
        <v>104714861946352</v>
      </c>
      <c r="G2">
        <f t="shared" si="1"/>
        <v>120880152305557</v>
      </c>
    </row>
    <row r="3" spans="1:7" x14ac:dyDescent="0.3">
      <c r="A3" s="2" t="s">
        <v>1</v>
      </c>
      <c r="B3">
        <f>SUMIFS(Table1[2011],Table1[Exioregion],"=RoEU",Table1[Parameter],"=Gross domestic product")</f>
        <v>14062290067191.023</v>
      </c>
      <c r="C3">
        <f>SUMIFS(Table1[2020],Table1[Exioregion],"=RoEU",Table1[Parameter],"=Gross domestic product")</f>
        <v>15383606826528.92</v>
      </c>
      <c r="D3">
        <f>SUMIFS(Table1[2025],Table1[Exioregion],"=RoEU",Table1[Parameter],"=Gross domestic product")</f>
        <v>17473405467822.207</v>
      </c>
      <c r="E3">
        <f>SUMIFS(Table1[2030],Table1[Exioregion],"=RoEU",Table1[Parameter],"=Gross domestic product")</f>
        <v>19070396710000</v>
      </c>
      <c r="F3">
        <f>SUMIFS(Table1[2035],Table1[Exioregion],"=RoEU",Table1[Parameter],"=Gross domestic product")</f>
        <v>20566122980000</v>
      </c>
      <c r="G3">
        <f>SUMIFS(Table1[2040],Table1[Exioregion],"=RoEU",Table1[Parameter],"=Gross domestic product")</f>
        <v>22159466550000</v>
      </c>
    </row>
    <row r="4" spans="1:7" x14ac:dyDescent="0.3">
      <c r="A4" s="2" t="s">
        <v>3</v>
      </c>
      <c r="B4" cm="1">
        <f t="array" ref="B4">VLOOKUP(A1&amp;"|"&amp;A4,CHOOSE({1,2},Table1[Parameter]&amp;"|"&amp;Table1[Country],Table1[2011]),2,0)</f>
        <v>2336015552837.1401</v>
      </c>
      <c r="C4" cm="1">
        <f t="array" ref="C4">VLOOKUP(A1&amp;"|"&amp;A4,CHOOSE({1,2},Table1[Parameter]&amp;"|"&amp;Table1[Country],Table1[2020]),2,0)</f>
        <v>2128590250991.9099</v>
      </c>
      <c r="D4" cm="1">
        <f t="array" ref="D4">VLOOKUP(A1&amp;"|"&amp;A4,CHOOSE({1,2},Table1[Parameter]&amp;"|"&amp;Table1[Country],Table1[2025]),2,0)</f>
        <v>2455891214004.3301</v>
      </c>
      <c r="E4" cm="1">
        <f t="array" ref="E4">VLOOKUP(A1&amp;"|"&amp;A4,CHOOSE({1,2},Table1[Parameter]&amp;"|"&amp;Table1[Country],Table1[2030]),2,0)</f>
        <v>2574547000000</v>
      </c>
      <c r="F4" cm="1">
        <f t="array" ref="F4">VLOOKUP(A1&amp;"|"&amp;A4,CHOOSE({1,2},Table1[Parameter]&amp;"|"&amp;Table1[Country],Table1[2035]),2,0)</f>
        <v>2734642000000</v>
      </c>
      <c r="G4" cm="1">
        <f t="array" ref="G4">VLOOKUP(A1&amp;"|"&amp;A4,CHOOSE({1,2},Table1[Parameter]&amp;"|"&amp;Table1[Country],Table1[2040]),2,0)</f>
        <v>2922551000000</v>
      </c>
    </row>
    <row r="6" spans="1:7" x14ac:dyDescent="0.3">
      <c r="A6" s="7" t="s">
        <v>4</v>
      </c>
      <c r="B6" cm="1">
        <f t="array" ref="B6">VLOOKUP(A1&amp;"|"&amp;A6,CHOOSE({1,2},Table1[Parameter]&amp;"|"&amp;Table1[Country],Table1[2011]),2,0)</f>
        <v>59879891095666.797</v>
      </c>
      <c r="C6" cm="1">
        <f t="array" ref="C6">VLOOKUP(A1&amp;"|"&amp;A6,CHOOSE({1,2},Table1[Parameter]&amp;"|"&amp;Table1[Country],Table1[2020]),2,0)</f>
        <v>81452489944153.703</v>
      </c>
      <c r="D6" cm="1">
        <f t="array" ref="D6">VLOOKUP(A1&amp;"|"&amp;A6,CHOOSE({1,2},Table1[Parameter]&amp;"|"&amp;Table1[Country],Table1[2025]),2,0)</f>
        <v>95570319401246.594</v>
      </c>
      <c r="E6" cm="1">
        <f t="array" ref="E6">VLOOKUP(A1&amp;"|"&amp;A6,CHOOSE({1,2},Table1[Parameter]&amp;"|"&amp;Table1[Country],Table1[2030]),2,0)</f>
        <v>111074203206818</v>
      </c>
      <c r="F6" cm="1">
        <f t="array" ref="F6">VLOOKUP(A1&amp;"|"&amp;A6,CHOOSE({1,2},Table1[Parameter]&amp;"|"&amp;Table1[Country],Table1[2035]),2,0)</f>
        <v>128015626926352</v>
      </c>
      <c r="G6" cm="1">
        <f t="array" ref="G6">VLOOKUP(A1&amp;"|"&amp;A6,CHOOSE({1,2},Table1[Parameter]&amp;"|"&amp;Table1[Country],Table1[2040]),2,0)</f>
        <v>145962169855557</v>
      </c>
    </row>
    <row r="9" spans="1:7" x14ac:dyDescent="0.3">
      <c r="A9" s="14" t="s">
        <v>152</v>
      </c>
      <c r="B9" s="3">
        <v>2011</v>
      </c>
      <c r="C9" s="3">
        <v>2020</v>
      </c>
      <c r="D9" s="3">
        <v>2025</v>
      </c>
      <c r="E9" s="3">
        <f>D9+5</f>
        <v>2030</v>
      </c>
      <c r="F9" s="3">
        <f t="shared" ref="F9" si="2">E9+5</f>
        <v>2035</v>
      </c>
      <c r="G9" s="3">
        <f t="shared" ref="G9" si="3">F9+5</f>
        <v>2040</v>
      </c>
    </row>
    <row r="10" spans="1:7" x14ac:dyDescent="0.3">
      <c r="A10" s="2" t="s">
        <v>2</v>
      </c>
      <c r="B10" s="12" t="s">
        <v>153</v>
      </c>
      <c r="C10" s="22">
        <f>(C2-B2)/B2</f>
        <v>0.4705142916754177</v>
      </c>
      <c r="D10" s="22">
        <f>(D2-C2)/C2</f>
        <v>0.18299462401888986</v>
      </c>
      <c r="E10" s="22">
        <f>(E2-D2)/D2</f>
        <v>0.18228517121646409</v>
      </c>
      <c r="F10" s="22">
        <f>(F2-E2)/E2</f>
        <v>0.1709239519094741</v>
      </c>
      <c r="G10" s="22">
        <f>(G2-F2)/F2</f>
        <v>0.15437436538365371</v>
      </c>
    </row>
    <row r="11" spans="1:7" x14ac:dyDescent="0.3">
      <c r="A11" s="2" t="s">
        <v>1</v>
      </c>
      <c r="B11" s="12" t="s">
        <v>153</v>
      </c>
      <c r="C11" s="22">
        <f>(C3-B3)/B3</f>
        <v>9.3961705598768999E-2</v>
      </c>
      <c r="D11" s="22">
        <f t="shared" ref="D11:G11" si="4">(D3-C3)/C3</f>
        <v>0.13584581722989983</v>
      </c>
      <c r="E11" s="22">
        <f t="shared" si="4"/>
        <v>9.1395535067202535E-2</v>
      </c>
      <c r="F11" s="22">
        <f t="shared" si="4"/>
        <v>7.8431838243599922E-2</v>
      </c>
      <c r="G11" s="22">
        <f t="shared" si="4"/>
        <v>7.747418273971636E-2</v>
      </c>
    </row>
    <row r="12" spans="1:7" x14ac:dyDescent="0.3">
      <c r="A12" s="2" t="s">
        <v>3</v>
      </c>
      <c r="B12" s="12" t="s">
        <v>153</v>
      </c>
      <c r="C12" s="22">
        <f>(C4-B4)/B4</f>
        <v>-8.8794486660548053E-2</v>
      </c>
      <c r="D12" s="22">
        <f t="shared" ref="D12:G12" si="5">(D4-C4)/C4</f>
        <v>0.15376419339508857</v>
      </c>
      <c r="E12" s="22">
        <f t="shared" si="5"/>
        <v>4.831475650022856E-2</v>
      </c>
      <c r="F12" s="22">
        <f t="shared" si="5"/>
        <v>6.2183755045062294E-2</v>
      </c>
      <c r="G12" s="22">
        <f t="shared" si="5"/>
        <v>6.8714296057765509E-2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BEC5-F90F-4913-BE6E-599A225E7C16}">
  <dimension ref="A1:H4"/>
  <sheetViews>
    <sheetView zoomScale="115" zoomScaleNormal="115" workbookViewId="0">
      <selection activeCell="D10" sqref="D10"/>
    </sheetView>
  </sheetViews>
  <sheetFormatPr defaultRowHeight="14.4" x14ac:dyDescent="0.3"/>
  <cols>
    <col min="1" max="1" width="6.33203125" bestFit="1" customWidth="1"/>
    <col min="2" max="2" width="19.109375" bestFit="1" customWidth="1"/>
    <col min="3" max="8" width="13" bestFit="1" customWidth="1"/>
  </cols>
  <sheetData>
    <row r="1" spans="1:8" x14ac:dyDescent="0.3">
      <c r="A1" s="1"/>
      <c r="B1" s="3" t="s">
        <v>0</v>
      </c>
      <c r="C1" s="3">
        <v>2011</v>
      </c>
      <c r="D1" s="3">
        <v>2020</v>
      </c>
      <c r="E1" s="3">
        <v>2025</v>
      </c>
      <c r="F1" s="3">
        <f>E1+5</f>
        <v>2030</v>
      </c>
      <c r="G1" s="3">
        <f t="shared" ref="G1:H1" si="0">F1+5</f>
        <v>2035</v>
      </c>
      <c r="H1" s="3">
        <f t="shared" si="0"/>
        <v>2040</v>
      </c>
    </row>
    <row r="2" spans="1:8" x14ac:dyDescent="0.3">
      <c r="A2" s="2" t="s">
        <v>2</v>
      </c>
      <c r="B2" s="23">
        <f>GDP!B2*1000000/Population!B2</f>
        <v>6184.8238972364934</v>
      </c>
      <c r="C2" s="24">
        <f>GDP!C2/Population!B2</f>
        <v>6.1848238972364933E-3</v>
      </c>
      <c r="D2" s="24">
        <f>GDP!D2/Population!C2</f>
        <v>8.1578626240040725E-3</v>
      </c>
      <c r="E2" s="24">
        <f>GDP!E2/Population!D2</f>
        <v>9.1912272830018925E-3</v>
      </c>
      <c r="F2" s="24">
        <f>GDP!F2/Population!E2</f>
        <v>1.0392263565355962E-2</v>
      </c>
      <c r="G2" s="24">
        <f>GDP!G2/Population!F2</f>
        <v>1.1688154993049484E-2</v>
      </c>
      <c r="H2" s="24">
        <f>GDP!H2/Population!G2</f>
        <v>1.3015737135721059E-2</v>
      </c>
    </row>
    <row r="3" spans="1:8" x14ac:dyDescent="0.3">
      <c r="A3" s="2" t="s">
        <v>1</v>
      </c>
      <c r="B3" s="23">
        <f>GDP!B3*1000000/Population!B3</f>
        <v>31960.44580842655</v>
      </c>
      <c r="C3" s="24">
        <f>GDP!C3/Population!B3</f>
        <v>3.1960445808426552E-2</v>
      </c>
      <c r="D3" s="24">
        <f>GDP!D3/Population!C3</f>
        <v>3.4322323508217206E-2</v>
      </c>
      <c r="E3" s="24">
        <f>GDP!E3/Population!D3</f>
        <v>3.8620463069553537E-2</v>
      </c>
      <c r="F3" s="24">
        <f>GDP!F3/Population!E3</f>
        <v>4.2087764467087958E-2</v>
      </c>
      <c r="G3" s="24">
        <f>GDP!G3/Population!F3</f>
        <v>4.5349634631971128E-2</v>
      </c>
      <c r="H3" s="24">
        <f>GDP!H3/Population!G3</f>
        <v>4.8862056938770368E-2</v>
      </c>
    </row>
    <row r="4" spans="1:8" x14ac:dyDescent="0.3">
      <c r="A4" s="2" t="s">
        <v>3</v>
      </c>
      <c r="B4" s="23">
        <f>GDP!B4*1000000/Population!B4</f>
        <v>28366.679549801091</v>
      </c>
      <c r="C4" s="24">
        <f>GDP!C4/Population!B4</f>
        <v>2.8366679549801089E-2</v>
      </c>
      <c r="D4" s="24">
        <f>GDP!D4/Population!C4</f>
        <v>2.6103531712386982E-2</v>
      </c>
      <c r="E4" s="24">
        <f>GDP!E4/Population!D4</f>
        <v>3.0359358001353458E-2</v>
      </c>
      <c r="F4" s="24">
        <f>GDP!F4/Population!E4</f>
        <v>3.1735579614807413E-2</v>
      </c>
      <c r="G4" s="24">
        <f>GDP!G4/Population!F4</f>
        <v>3.359960686646371E-2</v>
      </c>
      <c r="H4" s="24">
        <f>GDP!H4/Population!G4</f>
        <v>3.583376215119892E-2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1882-82DB-4FBD-AAE0-E56D2D02FBC4}">
  <dimension ref="A1:G28"/>
  <sheetViews>
    <sheetView zoomScaleNormal="100" workbookViewId="0">
      <selection activeCell="D17" sqref="D17"/>
    </sheetView>
  </sheetViews>
  <sheetFormatPr defaultRowHeight="14.4" x14ac:dyDescent="0.3"/>
  <cols>
    <col min="1" max="1" width="10.88671875" customWidth="1"/>
    <col min="2" max="2" width="22.33203125" customWidth="1"/>
    <col min="3" max="7" width="17.33203125" bestFit="1" customWidth="1"/>
  </cols>
  <sheetData>
    <row r="1" spans="1:7" x14ac:dyDescent="0.3">
      <c r="A1" s="21" t="s">
        <v>55</v>
      </c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 s="4">
        <f>B6-B3-B4</f>
        <v>6613669310.5</v>
      </c>
      <c r="C2" s="4">
        <f>C6-C3-C4</f>
        <v>7373313103.5</v>
      </c>
      <c r="D2" s="4">
        <f>D6-D3-D4</f>
        <v>7741913763.8810139</v>
      </c>
      <c r="E2" s="4">
        <f t="shared" ref="E2:G2" si="1">E6-E3-E4</f>
        <v>8095318214.8017445</v>
      </c>
      <c r="F2" s="4">
        <f t="shared" si="1"/>
        <v>8428044215.5298615</v>
      </c>
      <c r="G2" s="4">
        <f t="shared" si="1"/>
        <v>8736765363.0781956</v>
      </c>
    </row>
    <row r="3" spans="1:7" x14ac:dyDescent="0.3">
      <c r="A3" s="2" t="s">
        <v>1</v>
      </c>
      <c r="B3" s="4">
        <f>SUMIFS(Table1[2011],Table1[Exioregion],"=RoEU",Table1[Parameter],"=Population")</f>
        <v>380348261.5</v>
      </c>
      <c r="C3" s="4">
        <f>SUMIFS(Table1[2020],Table1[Exioregion],"=RoEU",Table1[Parameter],"=Population")</f>
        <v>387453602.5</v>
      </c>
      <c r="D3" s="4">
        <f>SUMIFS(Table1[2025],Table1[Exioregion],"=RoEU",Table1[Parameter],"=Population")</f>
        <v>391109432.45917279</v>
      </c>
      <c r="E3" s="4">
        <f>SUMIFS(Table1[2030],Table1[Exioregion],"=RoEU",Table1[Parameter],"=Population")</f>
        <v>391689636.71056807</v>
      </c>
      <c r="F3" s="4">
        <f>SUMIFS(Table1[2035],Table1[Exioregion],"=RoEU",Table1[Parameter],"=Population")</f>
        <v>392027784.36268967</v>
      </c>
      <c r="G3" s="4">
        <f>SUMIFS(Table1[2040],Table1[Exioregion],"=RoEU",Table1[Parameter],"=Population")</f>
        <v>392035836.18982166</v>
      </c>
    </row>
    <row r="4" spans="1:7" x14ac:dyDescent="0.3">
      <c r="A4" s="2" t="s">
        <v>3</v>
      </c>
      <c r="B4" s="4" cm="1">
        <f t="array" ref="B4">VLOOKUP(A1&amp;"|"&amp;A4,CHOOSE({1,2},Table1[Parameter]&amp;"|"&amp;Table1[Country],Table1[2011]),2,0)</f>
        <v>60026800</v>
      </c>
      <c r="C4" s="4" cm="1">
        <f t="array" ref="C4">VLOOKUP(A1&amp;"|"&amp;A4,CHOOSE({1,2},Table1[Parameter]&amp;"|"&amp;Table1[Country],Table1[2020]),2,0)</f>
        <v>59438900</v>
      </c>
      <c r="D4" s="4" cm="1">
        <f t="array" ref="D4">VLOOKUP(A1&amp;"|"&amp;A4,CHOOSE({1,2},Table1[Parameter]&amp;"|"&amp;Table1[Country],Table1[2025]),2,0)</f>
        <v>58965027.659813203</v>
      </c>
      <c r="E4" s="4" cm="1">
        <f t="array" ref="E4">VLOOKUP(A1&amp;"|"&amp;A4,CHOOSE({1,2},Table1[Parameter]&amp;"|"&amp;Table1[Country],Table1[2030]),2,0)</f>
        <v>59133332.487687498</v>
      </c>
      <c r="F4" s="4" cm="1">
        <f t="array" ref="F4">VLOOKUP(A1&amp;"|"&amp;A4,CHOOSE({1,2},Table1[Parameter]&amp;"|"&amp;Table1[Country],Table1[2035]),2,0)</f>
        <v>59325888.1074486</v>
      </c>
      <c r="G4" s="4" cm="1">
        <f t="array" ref="G4">VLOOKUP(A1&amp;"|"&amp;A4,CHOOSE({1,2},Table1[Parameter]&amp;"|"&amp;Table1[Country],Table1[2040]),2,0)</f>
        <v>59449424.731982797</v>
      </c>
    </row>
    <row r="6" spans="1:7" x14ac:dyDescent="0.3">
      <c r="A6" s="7" t="s">
        <v>4</v>
      </c>
      <c r="B6" s="4">
        <f>VLOOKUP(A6,Table1[[Country]:[2050]],3,FALSE)</f>
        <v>7054044372</v>
      </c>
      <c r="C6" s="4">
        <f>VLOOKUP(A6,Table1[[Country]:[2050]],4,FALSE)</f>
        <v>7820205606</v>
      </c>
      <c r="D6" s="4">
        <f>VLOOKUP(A6,Table1[[Country]:[2050]],5,FALSE)</f>
        <v>8191988224</v>
      </c>
      <c r="E6" s="4">
        <f>VLOOKUP(A6,Table1[[Country]:[2050]],6,FALSE)</f>
        <v>8546141184</v>
      </c>
      <c r="F6" s="4">
        <f>VLOOKUP(A6,Table1[[Country]:[2050]],7,FALSE)</f>
        <v>8879397888</v>
      </c>
      <c r="G6" s="4">
        <f>VLOOKUP(A6,Table1[[Country]:[2050]],8,FALSE)</f>
        <v>9188250624</v>
      </c>
    </row>
    <row r="18" spans="2:2" x14ac:dyDescent="0.3">
      <c r="B18" s="10"/>
    </row>
    <row r="20" spans="2:2" x14ac:dyDescent="0.3">
      <c r="B20" s="10"/>
    </row>
    <row r="22" spans="2:2" x14ac:dyDescent="0.3">
      <c r="B22" s="9"/>
    </row>
    <row r="23" spans="2:2" x14ac:dyDescent="0.3">
      <c r="B23" s="8"/>
    </row>
    <row r="25" spans="2:2" x14ac:dyDescent="0.3">
      <c r="B25" s="9"/>
    </row>
    <row r="26" spans="2:2" x14ac:dyDescent="0.3">
      <c r="B26" s="9"/>
    </row>
    <row r="28" spans="2:2" x14ac:dyDescent="0.3">
      <c r="B2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0597-331E-425A-89E4-11C4C4C42D46}">
  <dimension ref="A1:G26"/>
  <sheetViews>
    <sheetView tabSelected="1" zoomScaleNormal="100" workbookViewId="0">
      <selection activeCell="F13" sqref="F13"/>
    </sheetView>
  </sheetViews>
  <sheetFormatPr defaultRowHeight="14.4" x14ac:dyDescent="0.3"/>
  <cols>
    <col min="1" max="1" width="10.88671875" customWidth="1"/>
    <col min="2" max="2" width="22.33203125" customWidth="1"/>
    <col min="3" max="7" width="17.33203125" bestFit="1" customWidth="1"/>
  </cols>
  <sheetData>
    <row r="1" spans="1:7" x14ac:dyDescent="0.3">
      <c r="A1" s="21" t="s">
        <v>55</v>
      </c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 s="4" cm="1">
        <f t="array" ref="B2:G4">Population!B2:G4</f>
        <v>6613669310.5</v>
      </c>
      <c r="C2" s="4">
        <v>7373313103.5</v>
      </c>
      <c r="D2" s="4">
        <v>7741913763.8810139</v>
      </c>
      <c r="E2" s="4">
        <v>8095318214.8017445</v>
      </c>
      <c r="F2" s="4">
        <v>8428044215.5298615</v>
      </c>
      <c r="G2" s="4">
        <v>8736765363.0781956</v>
      </c>
    </row>
    <row r="3" spans="1:7" x14ac:dyDescent="0.3">
      <c r="A3" s="2" t="s">
        <v>1</v>
      </c>
      <c r="B3" s="4">
        <v>380348261.5</v>
      </c>
      <c r="C3" s="4">
        <v>387453602.5</v>
      </c>
      <c r="D3" s="4">
        <v>391109432.45917279</v>
      </c>
      <c r="E3" s="4">
        <v>391689636.71056807</v>
      </c>
      <c r="F3" s="4">
        <v>392027784.36268967</v>
      </c>
      <c r="G3" s="4">
        <v>392035836.18982166</v>
      </c>
    </row>
    <row r="4" spans="1:7" x14ac:dyDescent="0.3">
      <c r="A4" s="2" t="s">
        <v>3</v>
      </c>
      <c r="B4" s="4">
        <v>60026800</v>
      </c>
      <c r="C4" s="4">
        <v>59438900</v>
      </c>
      <c r="D4" s="4">
        <v>58965027.659813203</v>
      </c>
      <c r="E4" s="4">
        <v>59133332.487687498</v>
      </c>
      <c r="F4" s="4">
        <v>59325888.1074486</v>
      </c>
      <c r="G4" s="4">
        <v>59449424.731982797</v>
      </c>
    </row>
    <row r="16" spans="1:7" x14ac:dyDescent="0.3">
      <c r="B16" s="10"/>
    </row>
    <row r="18" spans="2:2" x14ac:dyDescent="0.3">
      <c r="B18" s="10"/>
    </row>
    <row r="20" spans="2:2" x14ac:dyDescent="0.3">
      <c r="B20" s="9"/>
    </row>
    <row r="21" spans="2:2" x14ac:dyDescent="0.3">
      <c r="B21" s="8"/>
    </row>
    <row r="23" spans="2:2" x14ac:dyDescent="0.3">
      <c r="B23" s="9"/>
    </row>
    <row r="24" spans="2:2" x14ac:dyDescent="0.3">
      <c r="B24" s="9"/>
    </row>
    <row r="26" spans="2:2" x14ac:dyDescent="0.3">
      <c r="B2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DAD3-2063-4C87-9410-0B2EAFCF1BCD}">
  <dimension ref="A1:M113"/>
  <sheetViews>
    <sheetView zoomScale="70" zoomScaleNormal="70" workbookViewId="0">
      <pane ySplit="1" topLeftCell="A86" activePane="bottomLeft" state="frozen"/>
      <selection pane="bottomLeft" activeCell="D119" sqref="D119"/>
    </sheetView>
  </sheetViews>
  <sheetFormatPr defaultRowHeight="14.4" x14ac:dyDescent="0.3"/>
  <cols>
    <col min="1" max="1" width="31.88671875" customWidth="1"/>
    <col min="2" max="2" width="32.33203125" bestFit="1" customWidth="1"/>
    <col min="3" max="3" width="35.6640625" bestFit="1" customWidth="1"/>
    <col min="4" max="4" width="25.44140625" bestFit="1" customWidth="1"/>
    <col min="5" max="5" width="11.33203125" customWidth="1"/>
    <col min="6" max="6" width="18.6640625" bestFit="1" customWidth="1"/>
    <col min="7" max="7" width="18.88671875" bestFit="1" customWidth="1"/>
    <col min="8" max="13" width="19.6640625" bestFit="1" customWidth="1"/>
  </cols>
  <sheetData>
    <row r="1" spans="1:13" s="11" customFormat="1" x14ac:dyDescent="0.3">
      <c r="A1" s="11" t="s">
        <v>106</v>
      </c>
      <c r="B1" s="11" t="s">
        <v>54</v>
      </c>
      <c r="C1" s="11" t="s">
        <v>109</v>
      </c>
      <c r="D1" s="11" t="s">
        <v>5</v>
      </c>
      <c r="E1" s="11" t="s">
        <v>53</v>
      </c>
      <c r="F1" s="11" t="s">
        <v>117</v>
      </c>
      <c r="G1" s="11" t="s">
        <v>118</v>
      </c>
      <c r="H1" s="11" t="s">
        <v>119</v>
      </c>
      <c r="I1" s="11" t="s">
        <v>120</v>
      </c>
      <c r="J1" s="11" t="s">
        <v>121</v>
      </c>
      <c r="K1" s="11" t="s">
        <v>122</v>
      </c>
      <c r="L1" s="11" t="s">
        <v>123</v>
      </c>
      <c r="M1" s="11" t="s">
        <v>124</v>
      </c>
    </row>
    <row r="2" spans="1:13" x14ac:dyDescent="0.3">
      <c r="A2" t="s">
        <v>110</v>
      </c>
      <c r="B2" t="s">
        <v>55</v>
      </c>
      <c r="C2" t="s">
        <v>112</v>
      </c>
      <c r="D2" t="s">
        <v>7</v>
      </c>
      <c r="E2" t="str">
        <f>VLOOKUP(D2,'OECD Regions'!$A$1:$D$55,4,0)</f>
        <v>-</v>
      </c>
      <c r="F2" s="4">
        <v>4537099855.25002</v>
      </c>
      <c r="G2" s="4">
        <v>4891160206.5749998</v>
      </c>
      <c r="H2" s="4">
        <v>4999631323.2990904</v>
      </c>
      <c r="I2" s="4">
        <v>5094289571.4579601</v>
      </c>
      <c r="J2" s="4">
        <v>5166212549.6782598</v>
      </c>
      <c r="K2" s="4">
        <v>5216039563.8896198</v>
      </c>
      <c r="L2" s="4">
        <v>5241965082.5762501</v>
      </c>
      <c r="M2" s="4">
        <v>5240124658.9419603</v>
      </c>
    </row>
    <row r="3" spans="1:13" x14ac:dyDescent="0.3">
      <c r="A3" t="s">
        <v>110</v>
      </c>
      <c r="B3" t="s">
        <v>55</v>
      </c>
      <c r="C3" t="s">
        <v>112</v>
      </c>
      <c r="D3" t="s">
        <v>8</v>
      </c>
      <c r="E3" t="str">
        <f>VLOOKUP(D3,'OECD Regions'!$A$1:$D$55,4,0)</f>
        <v>RoW</v>
      </c>
      <c r="F3" s="4">
        <v>22340000</v>
      </c>
      <c r="G3" s="4">
        <v>25655300</v>
      </c>
      <c r="H3" s="4">
        <v>27426505.766212799</v>
      </c>
      <c r="I3" s="4">
        <v>29519165.270408001</v>
      </c>
      <c r="J3" s="4">
        <v>31404920.414885402</v>
      </c>
      <c r="K3" s="4">
        <v>33262223.138645001</v>
      </c>
      <c r="L3" s="4">
        <v>35088802.170933701</v>
      </c>
      <c r="M3" s="4">
        <v>36868650.723664597</v>
      </c>
    </row>
    <row r="4" spans="1:13" x14ac:dyDescent="0.3">
      <c r="A4" t="s">
        <v>110</v>
      </c>
      <c r="B4" t="s">
        <v>55</v>
      </c>
      <c r="C4" t="s">
        <v>112</v>
      </c>
      <c r="D4" t="s">
        <v>9</v>
      </c>
      <c r="E4" t="str">
        <f>VLOOKUP(D4,'OECD Regions'!$A$1:$D$55,4,0)</f>
        <v>RoEU</v>
      </c>
      <c r="F4" s="4">
        <v>8388534</v>
      </c>
      <c r="G4" s="4">
        <v>8916845</v>
      </c>
      <c r="H4" s="4">
        <v>9127989.5948631596</v>
      </c>
      <c r="I4" s="4">
        <v>9280262.2209919505</v>
      </c>
      <c r="J4" s="4">
        <v>9418337.8073387891</v>
      </c>
      <c r="K4" s="4">
        <v>9533528.4624068607</v>
      </c>
      <c r="L4" s="4">
        <v>9623958.8710652404</v>
      </c>
      <c r="M4" s="4">
        <v>9692495.0277948193</v>
      </c>
    </row>
    <row r="5" spans="1:13" x14ac:dyDescent="0.3">
      <c r="A5" t="s">
        <v>110</v>
      </c>
      <c r="B5" t="s">
        <v>55</v>
      </c>
      <c r="C5" t="s">
        <v>112</v>
      </c>
      <c r="D5" t="s">
        <v>10</v>
      </c>
      <c r="E5" t="str">
        <f>VLOOKUP(D5,'OECD Regions'!$A$1:$D$55,4,0)</f>
        <v>RoEU</v>
      </c>
      <c r="F5" s="4">
        <v>11038000</v>
      </c>
      <c r="G5" s="4">
        <v>11544000</v>
      </c>
      <c r="H5" s="4">
        <v>11855139.0352055</v>
      </c>
      <c r="I5" s="4">
        <v>12077288.822789701</v>
      </c>
      <c r="J5" s="4">
        <v>12293667.482391199</v>
      </c>
      <c r="K5" s="4">
        <v>12494033.9740973</v>
      </c>
      <c r="L5" s="4">
        <v>12656435.2198411</v>
      </c>
      <c r="M5" s="4">
        <v>12768424.094533499</v>
      </c>
    </row>
    <row r="6" spans="1:13" x14ac:dyDescent="0.3">
      <c r="A6" t="s">
        <v>110</v>
      </c>
      <c r="B6" t="s">
        <v>55</v>
      </c>
      <c r="C6" t="s">
        <v>112</v>
      </c>
      <c r="D6" t="s">
        <v>11</v>
      </c>
      <c r="E6" t="str">
        <f>VLOOKUP(D6,'OECD Regions'!$A$1:$D$55,4,0)</f>
        <v>RoW</v>
      </c>
      <c r="F6" s="4">
        <v>34339328</v>
      </c>
      <c r="G6" s="4">
        <v>38007166</v>
      </c>
      <c r="H6" s="4">
        <v>40983519.620724604</v>
      </c>
      <c r="I6" s="4">
        <v>43479191.372276202</v>
      </c>
      <c r="J6" s="4">
        <v>45191061.362245701</v>
      </c>
      <c r="K6" s="4">
        <v>46701561.394649804</v>
      </c>
      <c r="L6" s="4">
        <v>47932191.409317203</v>
      </c>
      <c r="M6" s="4">
        <v>48943102.011065498</v>
      </c>
    </row>
    <row r="7" spans="1:13" x14ac:dyDescent="0.3">
      <c r="A7" t="s">
        <v>110</v>
      </c>
      <c r="B7" t="s">
        <v>55</v>
      </c>
      <c r="C7" t="s">
        <v>112</v>
      </c>
      <c r="D7" t="s">
        <v>12</v>
      </c>
      <c r="E7" t="str">
        <f>VLOOKUP(D7,'OECD Regions'!$A$1:$D$55,4,0)</f>
        <v>-</v>
      </c>
      <c r="F7" s="4">
        <v>17254159.000018001</v>
      </c>
      <c r="G7" s="4">
        <v>19458310</v>
      </c>
      <c r="H7" s="4">
        <v>20270363.074226201</v>
      </c>
      <c r="I7" s="4">
        <v>20813578.0291223</v>
      </c>
      <c r="J7" s="4">
        <v>21203580.925543498</v>
      </c>
      <c r="K7" s="4">
        <v>21452752.977710702</v>
      </c>
      <c r="L7" s="4">
        <v>21562486.2851662</v>
      </c>
      <c r="M7" s="4">
        <v>21556004.735556401</v>
      </c>
    </row>
    <row r="8" spans="1:13" x14ac:dyDescent="0.3">
      <c r="A8" t="s">
        <v>110</v>
      </c>
      <c r="B8" t="s">
        <v>55</v>
      </c>
      <c r="C8" t="s">
        <v>112</v>
      </c>
      <c r="D8" t="s">
        <v>13</v>
      </c>
      <c r="E8" t="str">
        <f>VLOOKUP(D8,'OECD Regions'!$A$1:$D$55,4,0)</f>
        <v>-</v>
      </c>
      <c r="F8" s="4">
        <v>43325600.5</v>
      </c>
      <c r="G8" s="4">
        <v>49260971.25</v>
      </c>
      <c r="H8" s="4">
        <v>51929651.0997582</v>
      </c>
      <c r="I8" s="4">
        <v>53489730.830208801</v>
      </c>
      <c r="J8" s="4">
        <v>54721649.4709884</v>
      </c>
      <c r="K8" s="4">
        <v>55607184.6984035</v>
      </c>
      <c r="L8" s="4">
        <v>56126076.457673997</v>
      </c>
      <c r="M8" s="4">
        <v>56313065.276408702</v>
      </c>
    </row>
    <row r="9" spans="1:13" x14ac:dyDescent="0.3">
      <c r="A9" t="s">
        <v>110</v>
      </c>
      <c r="B9" t="s">
        <v>55</v>
      </c>
      <c r="C9" t="s">
        <v>112</v>
      </c>
      <c r="D9" t="s">
        <v>14</v>
      </c>
      <c r="E9" t="str">
        <f>VLOOKUP(D9,'OECD Regions'!$A$1:$D$55,4,0)</f>
        <v>-</v>
      </c>
      <c r="F9" s="4">
        <v>4589639.25</v>
      </c>
      <c r="G9" s="4">
        <v>5108539.25</v>
      </c>
      <c r="H9" s="4">
        <v>5308687.2913444201</v>
      </c>
      <c r="I9" s="4">
        <v>5464616.6836150698</v>
      </c>
      <c r="J9" s="4">
        <v>5591437.6924512703</v>
      </c>
      <c r="K9" s="4">
        <v>5683786.4283909602</v>
      </c>
      <c r="L9" s="4">
        <v>5736905.2009641305</v>
      </c>
      <c r="M9" s="4">
        <v>5751541.97595743</v>
      </c>
    </row>
    <row r="10" spans="1:13" x14ac:dyDescent="0.3">
      <c r="A10" t="s">
        <v>110</v>
      </c>
      <c r="B10" t="s">
        <v>55</v>
      </c>
      <c r="C10" t="s">
        <v>112</v>
      </c>
      <c r="D10" t="s">
        <v>15</v>
      </c>
      <c r="E10" t="str">
        <f>VLOOKUP(D10,'OECD Regions'!$A$1:$D$55,4,0)</f>
        <v>RoEU</v>
      </c>
      <c r="F10" s="4">
        <v>10496672</v>
      </c>
      <c r="G10" s="4">
        <v>10700155</v>
      </c>
      <c r="H10" s="4">
        <v>10698805.080514399</v>
      </c>
      <c r="I10" s="4">
        <v>10544656.2805696</v>
      </c>
      <c r="J10" s="4">
        <v>10434212.327542501</v>
      </c>
      <c r="K10" s="4">
        <v>10394629.7674847</v>
      </c>
      <c r="L10" s="4">
        <v>10372493.1287452</v>
      </c>
      <c r="M10" s="4">
        <v>10349650.557933999</v>
      </c>
    </row>
    <row r="11" spans="1:13" x14ac:dyDescent="0.3">
      <c r="A11" t="s">
        <v>110</v>
      </c>
      <c r="B11" t="s">
        <v>55</v>
      </c>
      <c r="C11" t="s">
        <v>112</v>
      </c>
      <c r="D11" t="s">
        <v>16</v>
      </c>
      <c r="E11" t="str">
        <f>VLOOKUP(D11,'OECD Regions'!$A$1:$D$55,4,0)</f>
        <v>RoEU</v>
      </c>
      <c r="F11" s="4">
        <v>5570000</v>
      </c>
      <c r="G11" s="4">
        <v>5830000</v>
      </c>
      <c r="H11" s="4">
        <v>5987221.3278479604</v>
      </c>
      <c r="I11" s="4">
        <v>6083204.9757457003</v>
      </c>
      <c r="J11" s="4">
        <v>6149659.2358495798</v>
      </c>
      <c r="K11" s="4">
        <v>6185532.8950885497</v>
      </c>
      <c r="L11" s="4">
        <v>6196363.5558332801</v>
      </c>
      <c r="M11" s="4">
        <v>6196908.44502322</v>
      </c>
    </row>
    <row r="12" spans="1:13" x14ac:dyDescent="0.3">
      <c r="A12" t="s">
        <v>110</v>
      </c>
      <c r="B12" t="s">
        <v>55</v>
      </c>
      <c r="C12" t="s">
        <v>112</v>
      </c>
      <c r="D12" t="s">
        <v>17</v>
      </c>
      <c r="E12" t="str">
        <f>VLOOKUP(D12,'OECD Regions'!$A$1:$D$55,4,0)</f>
        <v>RoEU</v>
      </c>
      <c r="F12" s="4">
        <v>1329660</v>
      </c>
      <c r="G12" s="4">
        <v>1328889</v>
      </c>
      <c r="H12" s="4">
        <v>1362442.94770561</v>
      </c>
      <c r="I12" s="4">
        <v>1346154.71808909</v>
      </c>
      <c r="J12" s="4">
        <v>1334387.7652781</v>
      </c>
      <c r="K12" s="4">
        <v>1330492.77835574</v>
      </c>
      <c r="L12" s="4">
        <v>1327503.8578930199</v>
      </c>
      <c r="M12" s="4">
        <v>1323745.6349192299</v>
      </c>
    </row>
    <row r="13" spans="1:13" x14ac:dyDescent="0.3">
      <c r="A13" t="s">
        <v>110</v>
      </c>
      <c r="B13" t="s">
        <v>55</v>
      </c>
      <c r="C13" t="s">
        <v>112</v>
      </c>
      <c r="D13" t="s">
        <v>18</v>
      </c>
      <c r="E13" t="str">
        <f>VLOOKUP(D13,'OECD Regions'!$A$1:$D$55,4,0)</f>
        <v>RoEU</v>
      </c>
      <c r="F13" s="4">
        <v>5388300</v>
      </c>
      <c r="G13" s="4">
        <v>5530700</v>
      </c>
      <c r="H13" s="4">
        <v>5600138.7547437903</v>
      </c>
      <c r="I13" s="4">
        <v>5601533.9186308496</v>
      </c>
      <c r="J13" s="4">
        <v>5589700.87952206</v>
      </c>
      <c r="K13" s="4">
        <v>5561188.8110314198</v>
      </c>
      <c r="L13" s="4">
        <v>5520138.1882710904</v>
      </c>
      <c r="M13" s="4">
        <v>5472196.8803864503</v>
      </c>
    </row>
    <row r="14" spans="1:13" x14ac:dyDescent="0.3">
      <c r="A14" t="s">
        <v>110</v>
      </c>
      <c r="B14" t="s">
        <v>55</v>
      </c>
      <c r="C14" t="s">
        <v>112</v>
      </c>
      <c r="D14" t="s">
        <v>19</v>
      </c>
      <c r="E14" t="str">
        <f>VLOOKUP(D14,'OECD Regions'!$A$1:$D$55,4,0)</f>
        <v>RoEU</v>
      </c>
      <c r="F14" s="4">
        <v>65329800</v>
      </c>
      <c r="G14" s="4">
        <v>68002450</v>
      </c>
      <c r="H14" s="4">
        <v>69037187.381436095</v>
      </c>
      <c r="I14" s="4">
        <v>69695683.993138894</v>
      </c>
      <c r="J14" s="4">
        <v>70283232.658139303</v>
      </c>
      <c r="K14" s="4">
        <v>70678834.099401802</v>
      </c>
      <c r="L14" s="4">
        <v>70781221.422266796</v>
      </c>
      <c r="M14" s="4">
        <v>70603719.715458199</v>
      </c>
    </row>
    <row r="15" spans="1:13" x14ac:dyDescent="0.3">
      <c r="A15" t="s">
        <v>110</v>
      </c>
      <c r="B15" t="s">
        <v>55</v>
      </c>
      <c r="C15" t="s">
        <v>112</v>
      </c>
      <c r="D15" t="s">
        <v>20</v>
      </c>
      <c r="E15" t="str">
        <f>VLOOKUP(D15,'OECD Regions'!$A$1:$D$55,4,0)</f>
        <v>RoEU</v>
      </c>
      <c r="F15" s="4">
        <v>80275500</v>
      </c>
      <c r="G15" s="4">
        <v>83161000</v>
      </c>
      <c r="H15" s="4">
        <v>84669672.394591704</v>
      </c>
      <c r="I15" s="4">
        <v>84964377.018386096</v>
      </c>
      <c r="J15" s="4">
        <v>85133349.5743379</v>
      </c>
      <c r="K15" s="4">
        <v>85175494.212809205</v>
      </c>
      <c r="L15" s="4">
        <v>85060068.839050695</v>
      </c>
      <c r="M15" s="4">
        <v>84843869.893905193</v>
      </c>
    </row>
    <row r="16" spans="1:13" x14ac:dyDescent="0.3">
      <c r="A16" t="s">
        <v>110</v>
      </c>
      <c r="B16" t="s">
        <v>55</v>
      </c>
      <c r="C16" t="s">
        <v>112</v>
      </c>
      <c r="D16" t="s">
        <v>21</v>
      </c>
      <c r="E16" t="str">
        <f>VLOOKUP(D16,'OECD Regions'!$A$1:$D$55,4,0)</f>
        <v>RoEU</v>
      </c>
      <c r="F16" s="4">
        <v>11104944</v>
      </c>
      <c r="G16" s="4">
        <v>10698590</v>
      </c>
      <c r="H16" s="4">
        <v>10433808.2571404</v>
      </c>
      <c r="I16" s="4">
        <v>10169998.542773601</v>
      </c>
      <c r="J16" s="4">
        <v>9921788.4491197392</v>
      </c>
      <c r="K16" s="4">
        <v>9683625.3010420594</v>
      </c>
      <c r="L16" s="4">
        <v>9444675.6637215391</v>
      </c>
      <c r="M16" s="4">
        <v>9186347.8947240096</v>
      </c>
    </row>
    <row r="17" spans="1:13" x14ac:dyDescent="0.3">
      <c r="A17" t="s">
        <v>110</v>
      </c>
      <c r="B17" t="s">
        <v>55</v>
      </c>
      <c r="C17" t="s">
        <v>112</v>
      </c>
      <c r="D17" t="s">
        <v>22</v>
      </c>
      <c r="E17" t="str">
        <f>VLOOKUP(D17,'OECD Regions'!$A$1:$D$55,4,0)</f>
        <v>RoEU</v>
      </c>
      <c r="F17" s="4">
        <v>9971727</v>
      </c>
      <c r="G17" s="4">
        <v>9750149</v>
      </c>
      <c r="H17" s="4">
        <v>9616333.1399989408</v>
      </c>
      <c r="I17" s="4">
        <v>9521103.8057972491</v>
      </c>
      <c r="J17" s="4">
        <v>9417792.1469770707</v>
      </c>
      <c r="K17" s="4">
        <v>9314203.8274951298</v>
      </c>
      <c r="L17" s="4">
        <v>9218437.1970894597</v>
      </c>
      <c r="M17" s="4">
        <v>9122411.3265259098</v>
      </c>
    </row>
    <row r="18" spans="1:13" x14ac:dyDescent="0.3">
      <c r="A18" t="s">
        <v>110</v>
      </c>
      <c r="B18" t="s">
        <v>55</v>
      </c>
      <c r="C18" t="s">
        <v>112</v>
      </c>
      <c r="D18" t="s">
        <v>23</v>
      </c>
      <c r="E18" t="str">
        <f>VLOOKUP(D18,'OECD Regions'!$A$1:$D$55,4,0)</f>
        <v>-</v>
      </c>
      <c r="F18" s="4">
        <v>319000</v>
      </c>
      <c r="G18" s="4">
        <v>366500</v>
      </c>
      <c r="H18" s="4">
        <v>402231.50352613302</v>
      </c>
      <c r="I18" s="4">
        <v>433458.11297852598</v>
      </c>
      <c r="J18" s="4">
        <v>462457.42580807401</v>
      </c>
      <c r="K18" s="4">
        <v>488993.48236579599</v>
      </c>
      <c r="L18" s="4">
        <v>512293.72426149697</v>
      </c>
      <c r="M18" s="4">
        <v>532477.66538431402</v>
      </c>
    </row>
    <row r="19" spans="1:13" x14ac:dyDescent="0.3">
      <c r="A19" t="s">
        <v>110</v>
      </c>
      <c r="B19" t="s">
        <v>55</v>
      </c>
      <c r="C19" t="s">
        <v>112</v>
      </c>
      <c r="D19" t="s">
        <v>24</v>
      </c>
      <c r="E19" t="str">
        <f>VLOOKUP(D19,'OECD Regions'!$A$1:$D$55,4,0)</f>
        <v>RoEU</v>
      </c>
      <c r="F19" s="4">
        <v>4578543</v>
      </c>
      <c r="G19" s="4">
        <v>4980326</v>
      </c>
      <c r="H19" s="4">
        <v>5250258.70659234</v>
      </c>
      <c r="I19" s="4">
        <v>5442811.9065385703</v>
      </c>
      <c r="J19" s="4">
        <v>5637068.9266574299</v>
      </c>
      <c r="K19" s="4">
        <v>5827362.8389361501</v>
      </c>
      <c r="L19" s="4">
        <v>5995655.9358459096</v>
      </c>
      <c r="M19" s="4">
        <v>6122188.5543143796</v>
      </c>
    </row>
    <row r="20" spans="1:13" x14ac:dyDescent="0.3">
      <c r="A20" t="s">
        <v>110</v>
      </c>
      <c r="B20" t="s">
        <v>55</v>
      </c>
      <c r="C20" t="s">
        <v>112</v>
      </c>
      <c r="D20" t="s">
        <v>25</v>
      </c>
      <c r="E20" t="str">
        <f>VLOOKUP(D20,'OECD Regions'!$A$1:$D$55,4,0)</f>
        <v>-</v>
      </c>
      <c r="F20" s="4">
        <v>7763075</v>
      </c>
      <c r="G20" s="4">
        <v>9214325</v>
      </c>
      <c r="H20" s="4">
        <v>9984911.8287315704</v>
      </c>
      <c r="I20" s="4">
        <v>10711333.1774227</v>
      </c>
      <c r="J20" s="4">
        <v>11446201.4411807</v>
      </c>
      <c r="K20" s="4">
        <v>12197198.256750301</v>
      </c>
      <c r="L20" s="4">
        <v>12966501.056485999</v>
      </c>
      <c r="M20" s="4">
        <v>13731048.907327</v>
      </c>
    </row>
    <row r="21" spans="1:13" x14ac:dyDescent="0.3">
      <c r="A21" t="s">
        <v>110</v>
      </c>
      <c r="B21" t="s">
        <v>55</v>
      </c>
      <c r="C21" t="s">
        <v>112</v>
      </c>
      <c r="D21" t="s">
        <v>3</v>
      </c>
      <c r="E21" t="str">
        <f>VLOOKUP(D21,'OECD Regions'!$A$1:$D$55,4,0)</f>
        <v>Italy</v>
      </c>
      <c r="F21" s="4">
        <v>60026800</v>
      </c>
      <c r="G21" s="4">
        <v>59438900</v>
      </c>
      <c r="H21" s="4">
        <v>58965027.659813203</v>
      </c>
      <c r="I21" s="4">
        <v>59133332.487687498</v>
      </c>
      <c r="J21" s="4">
        <v>59325888.1074486</v>
      </c>
      <c r="K21" s="4">
        <v>59449424.731982797</v>
      </c>
      <c r="L21" s="4">
        <v>59341749.021298103</v>
      </c>
      <c r="M21" s="4">
        <v>58929211.495869003</v>
      </c>
    </row>
    <row r="22" spans="1:13" x14ac:dyDescent="0.3">
      <c r="A22" t="s">
        <v>110</v>
      </c>
      <c r="B22" t="s">
        <v>55</v>
      </c>
      <c r="C22" t="s">
        <v>112</v>
      </c>
      <c r="D22" t="s">
        <v>26</v>
      </c>
      <c r="E22" t="str">
        <f>VLOOKUP(D22,'OECD Regions'!$A$1:$D$55,4,0)</f>
        <v>RoW</v>
      </c>
      <c r="F22" s="4">
        <v>127831000</v>
      </c>
      <c r="G22" s="4">
        <v>125708400</v>
      </c>
      <c r="H22" s="4">
        <v>123101743.697559</v>
      </c>
      <c r="I22" s="4">
        <v>119741140.501384</v>
      </c>
      <c r="J22" s="4">
        <v>116156801.461116</v>
      </c>
      <c r="K22" s="4">
        <v>112433635.609891</v>
      </c>
      <c r="L22" s="4">
        <v>108690641.77741501</v>
      </c>
      <c r="M22" s="4">
        <v>105042619.72651701</v>
      </c>
    </row>
    <row r="23" spans="1:13" x14ac:dyDescent="0.3">
      <c r="A23" t="s">
        <v>110</v>
      </c>
      <c r="B23" t="s">
        <v>55</v>
      </c>
      <c r="C23" t="s">
        <v>112</v>
      </c>
      <c r="D23" t="s">
        <v>27</v>
      </c>
      <c r="E23" t="str">
        <f>VLOOKUP(D23,'OECD Regions'!$A$1:$D$55,4,0)</f>
        <v>RoW</v>
      </c>
      <c r="F23" s="4">
        <v>49937000</v>
      </c>
      <c r="G23" s="4">
        <v>51836000</v>
      </c>
      <c r="H23" s="4">
        <v>51518144.754861198</v>
      </c>
      <c r="I23" s="4">
        <v>51146729.803271003</v>
      </c>
      <c r="J23" s="4">
        <v>50437277.0764369</v>
      </c>
      <c r="K23" s="4">
        <v>49271380.701526202</v>
      </c>
      <c r="L23" s="4">
        <v>47730883.619979501</v>
      </c>
      <c r="M23" s="4">
        <v>45814290.991503999</v>
      </c>
    </row>
    <row r="24" spans="1:13" x14ac:dyDescent="0.3">
      <c r="A24" t="s">
        <v>110</v>
      </c>
      <c r="B24" t="s">
        <v>55</v>
      </c>
      <c r="C24" t="s">
        <v>112</v>
      </c>
      <c r="D24" t="s">
        <v>28</v>
      </c>
      <c r="E24" t="str">
        <f>VLOOKUP(D24,'OECD Regions'!$A$1:$D$55,4,0)</f>
        <v>RoEU</v>
      </c>
      <c r="F24" s="4">
        <v>2058825</v>
      </c>
      <c r="G24" s="4">
        <v>1900863</v>
      </c>
      <c r="H24" s="4">
        <v>1836681.8365941599</v>
      </c>
      <c r="I24" s="4">
        <v>1728962.8548824</v>
      </c>
      <c r="J24" s="4">
        <v>1630832.9092630099</v>
      </c>
      <c r="K24" s="4">
        <v>1548129.3953122699</v>
      </c>
      <c r="L24" s="4">
        <v>1474783.61881923</v>
      </c>
      <c r="M24" s="4">
        <v>1409445.30759869</v>
      </c>
    </row>
    <row r="25" spans="1:13" x14ac:dyDescent="0.3">
      <c r="A25" t="s">
        <v>110</v>
      </c>
      <c r="B25" t="s">
        <v>55</v>
      </c>
      <c r="C25" t="s">
        <v>112</v>
      </c>
      <c r="D25" t="s">
        <v>29</v>
      </c>
      <c r="E25" t="str">
        <f>VLOOKUP(D25,'OECD Regions'!$A$1:$D$55,4,0)</f>
        <v>RoEU</v>
      </c>
      <c r="F25" s="4">
        <v>3028115</v>
      </c>
      <c r="G25" s="4">
        <v>2794885</v>
      </c>
      <c r="H25" s="4">
        <v>2805693.3537099101</v>
      </c>
      <c r="I25" s="4">
        <v>2692584.5037651202</v>
      </c>
      <c r="J25" s="4">
        <v>2583302.2871013801</v>
      </c>
      <c r="K25" s="4">
        <v>2483154.52731772</v>
      </c>
      <c r="L25" s="4">
        <v>2389241.8447664198</v>
      </c>
      <c r="M25" s="4">
        <v>2306801.9117483702</v>
      </c>
    </row>
    <row r="26" spans="1:13" x14ac:dyDescent="0.3">
      <c r="A26" t="s">
        <v>110</v>
      </c>
      <c r="B26" t="s">
        <v>55</v>
      </c>
      <c r="C26" t="s">
        <v>112</v>
      </c>
      <c r="D26" t="s">
        <v>30</v>
      </c>
      <c r="E26" t="str">
        <f>VLOOKUP(D26,'OECD Regions'!$A$1:$D$55,4,0)</f>
        <v>RoEU</v>
      </c>
      <c r="F26" s="4">
        <v>519425</v>
      </c>
      <c r="G26" s="4">
        <v>631088</v>
      </c>
      <c r="H26" s="4">
        <v>690593.44644776999</v>
      </c>
      <c r="I26" s="4">
        <v>742443.81229435501</v>
      </c>
      <c r="J26" s="4">
        <v>789564.19845353696</v>
      </c>
      <c r="K26" s="4">
        <v>831013.40841455397</v>
      </c>
      <c r="L26" s="4">
        <v>866258.40634248499</v>
      </c>
      <c r="M26" s="4">
        <v>895922.48329147603</v>
      </c>
    </row>
    <row r="27" spans="1:13" x14ac:dyDescent="0.3">
      <c r="A27" t="s">
        <v>110</v>
      </c>
      <c r="B27" t="s">
        <v>55</v>
      </c>
      <c r="C27" t="s">
        <v>112</v>
      </c>
      <c r="D27" t="s">
        <v>31</v>
      </c>
      <c r="E27" t="str">
        <f>VLOOKUP(D27,'OECD Regions'!$A$1:$D$55,4,0)</f>
        <v>RoW</v>
      </c>
      <c r="F27" s="4">
        <v>115684856</v>
      </c>
      <c r="G27" s="4">
        <v>126383322.575</v>
      </c>
      <c r="H27" s="4">
        <v>131444661.72615699</v>
      </c>
      <c r="I27" s="4">
        <v>135790979.86785999</v>
      </c>
      <c r="J27" s="4">
        <v>139578387.850218</v>
      </c>
      <c r="K27" s="4">
        <v>142569980.267739</v>
      </c>
      <c r="L27" s="4">
        <v>144571159.95453599</v>
      </c>
      <c r="M27" s="4">
        <v>145545808.414386</v>
      </c>
    </row>
    <row r="28" spans="1:13" x14ac:dyDescent="0.3">
      <c r="A28" t="s">
        <v>110</v>
      </c>
      <c r="B28" t="s">
        <v>55</v>
      </c>
      <c r="C28" t="s">
        <v>112</v>
      </c>
      <c r="D28" t="s">
        <v>32</v>
      </c>
      <c r="E28" t="str">
        <f>VLOOKUP(D28,'OECD Regions'!$A$1:$D$55,4,0)</f>
        <v>RoEU</v>
      </c>
      <c r="F28" s="4">
        <v>16693000</v>
      </c>
      <c r="G28" s="4">
        <v>17442000</v>
      </c>
      <c r="H28" s="4">
        <v>18058128.2104178</v>
      </c>
      <c r="I28" s="4">
        <v>18411246.8153309</v>
      </c>
      <c r="J28" s="4">
        <v>18704959.714570701</v>
      </c>
      <c r="K28" s="4">
        <v>18895462.949554399</v>
      </c>
      <c r="L28" s="4">
        <v>18981593.795990199</v>
      </c>
      <c r="M28" s="4">
        <v>18997676.781679802</v>
      </c>
    </row>
    <row r="29" spans="1:13" x14ac:dyDescent="0.3">
      <c r="A29" t="s">
        <v>110</v>
      </c>
      <c r="B29" t="s">
        <v>55</v>
      </c>
      <c r="C29" t="s">
        <v>112</v>
      </c>
      <c r="D29" t="s">
        <v>33</v>
      </c>
      <c r="E29" t="str">
        <f>VLOOKUP(D29,'OECD Regions'!$A$1:$D$55,4,0)</f>
        <v>-</v>
      </c>
      <c r="F29" s="4">
        <v>4392500</v>
      </c>
      <c r="G29" s="4">
        <v>5097100</v>
      </c>
      <c r="H29" s="4">
        <v>5273323.6212572996</v>
      </c>
      <c r="I29" s="4">
        <v>5476348.4767232696</v>
      </c>
      <c r="J29" s="4">
        <v>5634898.8187313899</v>
      </c>
      <c r="K29" s="4">
        <v>5763473.8975216001</v>
      </c>
      <c r="L29" s="4">
        <v>5868367.1960234595</v>
      </c>
      <c r="M29" s="4">
        <v>5949255.5906162597</v>
      </c>
    </row>
    <row r="30" spans="1:13" x14ac:dyDescent="0.3">
      <c r="A30" t="s">
        <v>110</v>
      </c>
      <c r="B30" t="s">
        <v>55</v>
      </c>
      <c r="C30" t="s">
        <v>112</v>
      </c>
      <c r="D30" t="s">
        <v>34</v>
      </c>
      <c r="E30" t="str">
        <f>VLOOKUP(D30,'OECD Regions'!$A$1:$D$55,4,0)</f>
        <v>RoW</v>
      </c>
      <c r="F30" s="4">
        <v>4953000</v>
      </c>
      <c r="G30" s="4">
        <v>5379000</v>
      </c>
      <c r="H30" s="4">
        <v>5530086.5561633296</v>
      </c>
      <c r="I30" s="4">
        <v>5713846.8668192197</v>
      </c>
      <c r="J30" s="4">
        <v>5893560.3839883497</v>
      </c>
      <c r="K30" s="4">
        <v>6060028.7430704497</v>
      </c>
      <c r="L30" s="4">
        <v>6206642.2321184902</v>
      </c>
      <c r="M30" s="4">
        <v>6331538.7191312304</v>
      </c>
    </row>
    <row r="31" spans="1:13" x14ac:dyDescent="0.3">
      <c r="A31" t="s">
        <v>110</v>
      </c>
      <c r="B31" t="s">
        <v>55</v>
      </c>
      <c r="C31" t="s">
        <v>112</v>
      </c>
      <c r="D31" t="s">
        <v>35</v>
      </c>
      <c r="E31" t="str">
        <f>VLOOKUP(D31,'OECD Regions'!$A$1:$D$55,4,0)</f>
        <v>RoEU</v>
      </c>
      <c r="F31" s="4">
        <v>38526000</v>
      </c>
      <c r="G31" s="4">
        <v>38354000</v>
      </c>
      <c r="H31" s="4">
        <v>37617791.898870498</v>
      </c>
      <c r="I31" s="4">
        <v>36814832.956277698</v>
      </c>
      <c r="J31" s="4">
        <v>36035230.178384699</v>
      </c>
      <c r="K31" s="4">
        <v>35351971.361768298</v>
      </c>
      <c r="L31" s="4">
        <v>34659033.656129897</v>
      </c>
      <c r="M31" s="4">
        <v>33989573.524466202</v>
      </c>
    </row>
    <row r="32" spans="1:13" x14ac:dyDescent="0.3">
      <c r="A32" t="s">
        <v>110</v>
      </c>
      <c r="B32" t="s">
        <v>55</v>
      </c>
      <c r="C32" t="s">
        <v>112</v>
      </c>
      <c r="D32" t="s">
        <v>36</v>
      </c>
      <c r="E32" t="str">
        <f>VLOOKUP(D32,'OECD Regions'!$A$1:$D$55,4,0)</f>
        <v>RoEU</v>
      </c>
      <c r="F32" s="4">
        <v>10557600</v>
      </c>
      <c r="G32" s="4">
        <v>10297100</v>
      </c>
      <c r="H32" s="4">
        <v>10268955.479409499</v>
      </c>
      <c r="I32" s="4">
        <v>10170003.1440931</v>
      </c>
      <c r="J32" s="4">
        <v>10078174.6061341</v>
      </c>
      <c r="K32" s="4">
        <v>9984241.3146768697</v>
      </c>
      <c r="L32" s="4">
        <v>9865303.1541495901</v>
      </c>
      <c r="M32" s="4">
        <v>9715293.3062687796</v>
      </c>
    </row>
    <row r="33" spans="1:13" x14ac:dyDescent="0.3">
      <c r="A33" t="s">
        <v>110</v>
      </c>
      <c r="B33" t="s">
        <v>55</v>
      </c>
      <c r="C33" t="s">
        <v>112</v>
      </c>
      <c r="D33" t="s">
        <v>37</v>
      </c>
      <c r="E33" t="str">
        <f>VLOOKUP(D33,'OECD Regions'!$A$1:$D$55,4,0)</f>
        <v>RoEU</v>
      </c>
      <c r="F33" s="4">
        <v>5398108</v>
      </c>
      <c r="G33" s="4">
        <v>5460509.5</v>
      </c>
      <c r="H33" s="4">
        <v>5471727.23398373</v>
      </c>
      <c r="I33" s="4">
        <v>5420836.08137694</v>
      </c>
      <c r="J33" s="4">
        <v>5355563.0883704396</v>
      </c>
      <c r="K33" s="4">
        <v>5291268.4034333201</v>
      </c>
      <c r="L33" s="4">
        <v>5224679.9938641898</v>
      </c>
      <c r="M33" s="4">
        <v>5154681.5672460897</v>
      </c>
    </row>
    <row r="34" spans="1:13" x14ac:dyDescent="0.3">
      <c r="A34" t="s">
        <v>110</v>
      </c>
      <c r="B34" t="s">
        <v>55</v>
      </c>
      <c r="C34" t="s">
        <v>112</v>
      </c>
      <c r="D34" t="s">
        <v>38</v>
      </c>
      <c r="E34" t="str">
        <f>VLOOKUP(D34,'OECD Regions'!$A$1:$D$55,4,0)</f>
        <v>RoEU</v>
      </c>
      <c r="F34" s="4">
        <v>2052839</v>
      </c>
      <c r="G34" s="4">
        <v>2102800</v>
      </c>
      <c r="H34" s="4">
        <v>2122307.2910339301</v>
      </c>
      <c r="I34" s="4">
        <v>2132732.4623245699</v>
      </c>
      <c r="J34" s="4">
        <v>2138551.7868140498</v>
      </c>
      <c r="K34" s="4">
        <v>2143022.3015572601</v>
      </c>
      <c r="L34" s="4">
        <v>2144829.0772045599</v>
      </c>
      <c r="M34" s="4">
        <v>2139751.23359943</v>
      </c>
    </row>
    <row r="35" spans="1:13" x14ac:dyDescent="0.3">
      <c r="A35" t="s">
        <v>110</v>
      </c>
      <c r="B35" t="s">
        <v>55</v>
      </c>
      <c r="C35" t="s">
        <v>112</v>
      </c>
      <c r="D35" t="s">
        <v>39</v>
      </c>
      <c r="E35" t="str">
        <f>VLOOKUP(D35,'OECD Regions'!$A$1:$D$55,4,0)</f>
        <v>RoEU</v>
      </c>
      <c r="F35" s="4">
        <v>46736257</v>
      </c>
      <c r="G35" s="4">
        <v>47355687</v>
      </c>
      <c r="H35" s="4">
        <v>48579537.757452697</v>
      </c>
      <c r="I35" s="4">
        <v>49349457.272385702</v>
      </c>
      <c r="J35" s="4">
        <v>50102266.050554603</v>
      </c>
      <c r="K35" s="4">
        <v>50819604.160143599</v>
      </c>
      <c r="L35" s="4">
        <v>51338139.380195297</v>
      </c>
      <c r="M35" s="4">
        <v>51509693.959472597</v>
      </c>
    </row>
    <row r="36" spans="1:13" x14ac:dyDescent="0.3">
      <c r="A36" t="s">
        <v>110</v>
      </c>
      <c r="B36" t="s">
        <v>55</v>
      </c>
      <c r="C36" t="s">
        <v>112</v>
      </c>
      <c r="D36" t="s">
        <v>40</v>
      </c>
      <c r="E36" t="str">
        <f>VLOOKUP(D36,'OECD Regions'!$A$1:$D$55,4,0)</f>
        <v>RoEU</v>
      </c>
      <c r="F36" s="4">
        <v>9449212.5</v>
      </c>
      <c r="G36" s="4">
        <v>10353442</v>
      </c>
      <c r="H36" s="4">
        <v>10711448.434447199</v>
      </c>
      <c r="I36" s="4">
        <v>11048433.159785001</v>
      </c>
      <c r="J36" s="4">
        <v>11342095.961739199</v>
      </c>
      <c r="K36" s="4">
        <v>11614994.3155935</v>
      </c>
      <c r="L36" s="4">
        <v>11881209.5300103</v>
      </c>
      <c r="M36" s="4">
        <v>12134567.7019802</v>
      </c>
    </row>
    <row r="37" spans="1:13" x14ac:dyDescent="0.3">
      <c r="A37" t="s">
        <v>110</v>
      </c>
      <c r="B37" t="s">
        <v>55</v>
      </c>
      <c r="C37" t="s">
        <v>112</v>
      </c>
      <c r="D37" t="s">
        <v>41</v>
      </c>
      <c r="E37" t="str">
        <f>VLOOKUP(D37,'OECD Regions'!$A$1:$D$55,4,0)</f>
        <v>RoW</v>
      </c>
      <c r="F37" s="4">
        <v>7912398</v>
      </c>
      <c r="G37" s="4">
        <v>8638166.5</v>
      </c>
      <c r="H37" s="4">
        <v>8928629.4035178907</v>
      </c>
      <c r="I37" s="4">
        <v>9174631.9030566495</v>
      </c>
      <c r="J37" s="4">
        <v>9387511.7538643405</v>
      </c>
      <c r="K37" s="4">
        <v>9569783.8664423209</v>
      </c>
      <c r="L37" s="4">
        <v>9726384.7721412908</v>
      </c>
      <c r="M37" s="4">
        <v>9863903.2500065397</v>
      </c>
    </row>
    <row r="38" spans="1:13" x14ac:dyDescent="0.3">
      <c r="A38" t="s">
        <v>110</v>
      </c>
      <c r="B38" t="s">
        <v>55</v>
      </c>
      <c r="C38" t="s">
        <v>112</v>
      </c>
      <c r="D38" t="s">
        <v>42</v>
      </c>
      <c r="E38" t="str">
        <f>VLOOKUP(D38,'OECD Regions'!$A$1:$D$55,4,0)</f>
        <v>RoW</v>
      </c>
      <c r="F38" s="4">
        <v>74224000</v>
      </c>
      <c r="G38" s="4">
        <v>83385000</v>
      </c>
      <c r="H38" s="4">
        <v>88012905.9056613</v>
      </c>
      <c r="I38" s="4">
        <v>90910667.138040096</v>
      </c>
      <c r="J38" s="4">
        <v>93102904.024469703</v>
      </c>
      <c r="K38" s="4">
        <v>95033953.525380507</v>
      </c>
      <c r="L38" s="4">
        <v>96675839.578101099</v>
      </c>
      <c r="M38" s="4">
        <v>97876274.874995902</v>
      </c>
    </row>
    <row r="39" spans="1:13" x14ac:dyDescent="0.3">
      <c r="A39" t="s">
        <v>110</v>
      </c>
      <c r="B39" t="s">
        <v>55</v>
      </c>
      <c r="C39" t="s">
        <v>112</v>
      </c>
      <c r="D39" t="s">
        <v>43</v>
      </c>
      <c r="E39" t="str">
        <f>VLOOKUP(D39,'OECD Regions'!$A$1:$D$55,4,0)</f>
        <v>RoW</v>
      </c>
      <c r="F39" s="4">
        <v>63285000</v>
      </c>
      <c r="G39" s="4">
        <v>67081000</v>
      </c>
      <c r="H39" s="4">
        <v>68956262.525203705</v>
      </c>
      <c r="I39" s="4">
        <v>70301544.738880605</v>
      </c>
      <c r="J39" s="4">
        <v>71220853.168957695</v>
      </c>
      <c r="K39" s="4">
        <v>72001866.259845704</v>
      </c>
      <c r="L39" s="4">
        <v>72663656.335217893</v>
      </c>
      <c r="M39" s="4">
        <v>73107491.271721601</v>
      </c>
    </row>
    <row r="40" spans="1:13" x14ac:dyDescent="0.3">
      <c r="A40" t="s">
        <v>110</v>
      </c>
      <c r="B40" t="s">
        <v>55</v>
      </c>
      <c r="C40" t="s">
        <v>112</v>
      </c>
      <c r="D40" t="s">
        <v>44</v>
      </c>
      <c r="E40" t="str">
        <f>VLOOKUP(D40,'OECD Regions'!$A$1:$D$55,4,0)</f>
        <v>RoW</v>
      </c>
      <c r="F40" s="4">
        <v>312295000</v>
      </c>
      <c r="G40" s="4">
        <v>331761000</v>
      </c>
      <c r="H40" s="4">
        <v>338646370.79356301</v>
      </c>
      <c r="I40" s="4">
        <v>347227096.54051399</v>
      </c>
      <c r="J40" s="4">
        <v>355155657.75019097</v>
      </c>
      <c r="K40" s="4">
        <v>361908816.832048</v>
      </c>
      <c r="L40" s="4">
        <v>367173657.81535602</v>
      </c>
      <c r="M40" s="4">
        <v>371013538.59170401</v>
      </c>
    </row>
    <row r="41" spans="1:13" x14ac:dyDescent="0.3">
      <c r="A41" t="s">
        <v>110</v>
      </c>
      <c r="B41" t="s">
        <v>55</v>
      </c>
      <c r="C41" t="s">
        <v>112</v>
      </c>
      <c r="D41" t="s">
        <v>45</v>
      </c>
      <c r="E41" t="str">
        <f>VLOOKUP(D41,'OECD Regions'!$A$1:$D$55,4,0)</f>
        <v>-</v>
      </c>
      <c r="F41" s="4">
        <v>334504250</v>
      </c>
      <c r="G41" s="4">
        <v>341586632.5</v>
      </c>
      <c r="H41" s="4">
        <v>346135289.34114099</v>
      </c>
      <c r="I41" s="4">
        <v>348359710.57547897</v>
      </c>
      <c r="J41" s="4">
        <v>350320636.29149503</v>
      </c>
      <c r="K41" s="4">
        <v>351729881.67047298</v>
      </c>
      <c r="L41" s="4">
        <v>352036236.29058599</v>
      </c>
      <c r="M41" s="4">
        <v>351071465.74281001</v>
      </c>
    </row>
    <row r="42" spans="1:13" x14ac:dyDescent="0.3">
      <c r="A42" t="s">
        <v>110</v>
      </c>
      <c r="B42" t="s">
        <v>55</v>
      </c>
      <c r="C42" t="s">
        <v>112</v>
      </c>
      <c r="D42" t="s">
        <v>46</v>
      </c>
      <c r="E42" t="str">
        <f>VLOOKUP(D42,'OECD Regions'!$A$1:$D$55,4,0)</f>
        <v>-</v>
      </c>
      <c r="F42" s="4">
        <v>743382428</v>
      </c>
      <c r="G42" s="4">
        <v>773159916</v>
      </c>
      <c r="H42" s="4">
        <v>784359784.07289195</v>
      </c>
      <c r="I42" s="4">
        <v>794542366.65226698</v>
      </c>
      <c r="J42" s="4">
        <v>802466844.08243501</v>
      </c>
      <c r="K42" s="4">
        <v>808349633.14062905</v>
      </c>
      <c r="L42" s="4">
        <v>811643186.61992204</v>
      </c>
      <c r="M42" s="4">
        <v>812483552.70624101</v>
      </c>
    </row>
    <row r="43" spans="1:13" x14ac:dyDescent="0.3">
      <c r="A43" t="s">
        <v>110</v>
      </c>
      <c r="B43" t="s">
        <v>55</v>
      </c>
      <c r="C43" t="s">
        <v>112</v>
      </c>
      <c r="D43" t="s">
        <v>47</v>
      </c>
      <c r="E43" t="str">
        <f>VLOOKUP(D43,'OECD Regions'!$A$1:$D$55,4,0)</f>
        <v>-</v>
      </c>
      <c r="F43" s="4">
        <v>4243704722</v>
      </c>
      <c r="G43" s="4">
        <v>4582665266.0749998</v>
      </c>
      <c r="H43" s="4">
        <v>4683908437.1335897</v>
      </c>
      <c r="I43" s="4">
        <v>4774433479.1235704</v>
      </c>
      <c r="J43" s="4">
        <v>4842914095.9636497</v>
      </c>
      <c r="K43" s="4">
        <v>4889928900.7452497</v>
      </c>
      <c r="L43" s="4">
        <v>4914078691.5756397</v>
      </c>
      <c r="M43" s="4">
        <v>4911608046.6280603</v>
      </c>
    </row>
    <row r="44" spans="1:13" x14ac:dyDescent="0.3">
      <c r="A44" t="s">
        <v>110</v>
      </c>
      <c r="B44" t="s">
        <v>55</v>
      </c>
      <c r="C44" t="s">
        <v>112</v>
      </c>
      <c r="D44" t="s">
        <v>48</v>
      </c>
      <c r="E44" t="str">
        <f>VLOOKUP(D44,'OECD Regions'!$A$1:$D$55,4,0)</f>
        <v>-</v>
      </c>
      <c r="F44" s="4">
        <v>815659428</v>
      </c>
      <c r="G44" s="4">
        <v>850651216</v>
      </c>
      <c r="H44" s="4">
        <v>863304434.59396601</v>
      </c>
      <c r="I44" s="4">
        <v>875208261.72594595</v>
      </c>
      <c r="J44" s="4">
        <v>884309041.57375801</v>
      </c>
      <c r="K44" s="4">
        <v>890883236.98080003</v>
      </c>
      <c r="L44" s="4">
        <v>894462872.41083503</v>
      </c>
      <c r="M44" s="4">
        <v>895166494.42140901</v>
      </c>
    </row>
    <row r="45" spans="1:13" x14ac:dyDescent="0.3">
      <c r="A45" t="s">
        <v>110</v>
      </c>
      <c r="B45" t="s">
        <v>55</v>
      </c>
      <c r="C45" t="s">
        <v>112</v>
      </c>
      <c r="D45" t="s">
        <v>49</v>
      </c>
      <c r="E45" t="str">
        <f>VLOOKUP(D45,'OECD Regions'!$A$1:$D$55,4,0)</f>
        <v>-</v>
      </c>
      <c r="F45" s="4">
        <v>3428045294</v>
      </c>
      <c r="G45" s="4">
        <v>3732014050.0749998</v>
      </c>
      <c r="H45" s="4">
        <v>3820604002.5396199</v>
      </c>
      <c r="I45" s="4">
        <v>3899225217.3976302</v>
      </c>
      <c r="J45" s="4">
        <v>3958605054.3898902</v>
      </c>
      <c r="K45" s="4">
        <v>3999045663.7644601</v>
      </c>
      <c r="L45" s="4">
        <v>4019615819.1648002</v>
      </c>
      <c r="M45" s="4">
        <v>4016441552.2066498</v>
      </c>
    </row>
    <row r="46" spans="1:13" x14ac:dyDescent="0.3">
      <c r="A46" t="s">
        <v>110</v>
      </c>
      <c r="B46" t="s">
        <v>55</v>
      </c>
      <c r="C46" t="s">
        <v>112</v>
      </c>
      <c r="D46" t="s">
        <v>50</v>
      </c>
      <c r="E46" t="str">
        <f>VLOOKUP(D46,'OECD Regions'!$A$1:$D$55,4,0)</f>
        <v>-</v>
      </c>
      <c r="F46" s="4">
        <v>1298963417.25002</v>
      </c>
      <c r="G46" s="4">
        <v>1368914479.075</v>
      </c>
      <c r="H46" s="4">
        <v>1398484888.3912899</v>
      </c>
      <c r="I46" s="4">
        <v>1421766001.0662301</v>
      </c>
      <c r="J46" s="4">
        <v>1440288787.1630599</v>
      </c>
      <c r="K46" s="4">
        <v>1454597833.9182799</v>
      </c>
      <c r="L46" s="4">
        <v>1463596262.9440899</v>
      </c>
      <c r="M46" s="4">
        <v>1467105190.0246899</v>
      </c>
    </row>
    <row r="47" spans="1:13" x14ac:dyDescent="0.3">
      <c r="A47" t="s">
        <v>110</v>
      </c>
      <c r="B47" t="s">
        <v>55</v>
      </c>
      <c r="C47" t="s">
        <v>112</v>
      </c>
      <c r="D47" t="s">
        <v>56</v>
      </c>
      <c r="E47" t="str">
        <f>VLOOKUP(D47,'OECD Regions'!$A$1:$D$55,4,0)</f>
        <v>-</v>
      </c>
      <c r="F47" s="4">
        <v>41261490</v>
      </c>
      <c r="G47" s="4">
        <v>45376800</v>
      </c>
      <c r="H47" s="4">
        <v>47058453.368751802</v>
      </c>
      <c r="I47" s="4">
        <v>48434515.027240902</v>
      </c>
      <c r="J47" s="4">
        <v>49703372.111111</v>
      </c>
      <c r="K47" s="4">
        <v>50842353.279249899</v>
      </c>
      <c r="L47" s="4">
        <v>51790714.192652002</v>
      </c>
      <c r="M47" s="4">
        <v>52523686.5584049</v>
      </c>
    </row>
    <row r="48" spans="1:13" x14ac:dyDescent="0.3">
      <c r="A48" t="s">
        <v>110</v>
      </c>
      <c r="B48" t="s">
        <v>55</v>
      </c>
      <c r="C48" t="s">
        <v>112</v>
      </c>
      <c r="D48" t="s">
        <v>57</v>
      </c>
      <c r="E48" t="str">
        <f>VLOOKUP(D48,'OECD Regions'!$A$1:$D$55,4,0)</f>
        <v>RoW</v>
      </c>
      <c r="F48" s="4">
        <v>196603732</v>
      </c>
      <c r="G48" s="4">
        <v>211755692</v>
      </c>
      <c r="H48" s="4">
        <v>217401324.12968299</v>
      </c>
      <c r="I48" s="4">
        <v>222608576.36072099</v>
      </c>
      <c r="J48" s="4">
        <v>226527109.47868401</v>
      </c>
      <c r="K48" s="4">
        <v>229084477.35221601</v>
      </c>
      <c r="L48" s="4">
        <v>230205945.174115</v>
      </c>
      <c r="M48" s="4">
        <v>230091580.78949499</v>
      </c>
    </row>
    <row r="49" spans="1:13" x14ac:dyDescent="0.3">
      <c r="A49" t="s">
        <v>110</v>
      </c>
      <c r="B49" t="s">
        <v>55</v>
      </c>
      <c r="C49" t="s">
        <v>112</v>
      </c>
      <c r="D49" t="s">
        <v>58</v>
      </c>
      <c r="E49" t="str">
        <f>VLOOKUP(D49,'OECD Regions'!$A$1:$D$55,4,0)</f>
        <v>RoEU</v>
      </c>
      <c r="F49" s="4">
        <v>7348328</v>
      </c>
      <c r="G49" s="4">
        <v>6934015</v>
      </c>
      <c r="H49" s="4">
        <v>6619605.8402904104</v>
      </c>
      <c r="I49" s="4">
        <v>6354459.0126743997</v>
      </c>
      <c r="J49" s="4">
        <v>6123329.3745609401</v>
      </c>
      <c r="K49" s="4">
        <v>5926424.0571080903</v>
      </c>
      <c r="L49" s="4">
        <v>5744278.37525158</v>
      </c>
      <c r="M49" s="4">
        <v>5575145.1461820398</v>
      </c>
    </row>
    <row r="50" spans="1:13" x14ac:dyDescent="0.3">
      <c r="A50" t="s">
        <v>110</v>
      </c>
      <c r="B50" t="s">
        <v>55</v>
      </c>
      <c r="C50" t="s">
        <v>112</v>
      </c>
      <c r="D50" t="s">
        <v>114</v>
      </c>
      <c r="E50" t="str">
        <f>VLOOKUP(D50,'OECD Regions'!$A$1:$D$55,4,0)</f>
        <v>RoW</v>
      </c>
      <c r="F50" s="4">
        <v>1349160000</v>
      </c>
      <c r="G50" s="4">
        <v>1412120000</v>
      </c>
      <c r="H50" s="4">
        <v>1410688715.1838801</v>
      </c>
      <c r="I50" s="4">
        <v>1402746465.76249</v>
      </c>
      <c r="J50" s="4">
        <v>1387496290.01408</v>
      </c>
      <c r="K50" s="4">
        <v>1366211720.65327</v>
      </c>
      <c r="L50" s="4">
        <v>1339365468.42711</v>
      </c>
      <c r="M50" s="4">
        <v>1303704443.7909</v>
      </c>
    </row>
    <row r="51" spans="1:13" x14ac:dyDescent="0.3">
      <c r="A51" t="s">
        <v>110</v>
      </c>
      <c r="B51" t="s">
        <v>55</v>
      </c>
      <c r="C51" t="s">
        <v>112</v>
      </c>
      <c r="D51" t="s">
        <v>59</v>
      </c>
      <c r="E51" t="str">
        <f>VLOOKUP(D51,'OECD Regions'!$A$1:$D$55,4,0)</f>
        <v>RoEU</v>
      </c>
      <c r="F51" s="4">
        <v>4361212</v>
      </c>
      <c r="G51" s="4">
        <v>4114639</v>
      </c>
      <c r="H51" s="4">
        <v>3975564.8905125102</v>
      </c>
      <c r="I51" s="4">
        <v>3861824.8651977498</v>
      </c>
      <c r="J51" s="4">
        <v>3741851.83099466</v>
      </c>
      <c r="K51" s="4">
        <v>3614124.8226308399</v>
      </c>
      <c r="L51" s="4">
        <v>3481068.8071099999</v>
      </c>
      <c r="M51" s="4">
        <v>3346887.81438431</v>
      </c>
    </row>
    <row r="52" spans="1:13" x14ac:dyDescent="0.3">
      <c r="A52" t="s">
        <v>110</v>
      </c>
      <c r="B52" t="s">
        <v>55</v>
      </c>
      <c r="C52" t="s">
        <v>112</v>
      </c>
      <c r="D52" t="s">
        <v>60</v>
      </c>
      <c r="E52" t="str">
        <f>VLOOKUP(D52,'OECD Regions'!$A$1:$D$55,4,0)</f>
        <v>RoW</v>
      </c>
      <c r="F52" s="4">
        <v>1186000000</v>
      </c>
      <c r="G52" s="4">
        <v>1341000000</v>
      </c>
      <c r="H52" s="4">
        <v>1403318885.90307</v>
      </c>
      <c r="I52" s="4">
        <v>1462417270.54374</v>
      </c>
      <c r="J52" s="4">
        <v>1514299743.44415</v>
      </c>
      <c r="K52" s="4">
        <v>1557606818.6886899</v>
      </c>
      <c r="L52" s="4">
        <v>1591569292.62342</v>
      </c>
      <c r="M52" s="4">
        <v>1616195737.76035</v>
      </c>
    </row>
    <row r="53" spans="1:13" x14ac:dyDescent="0.3">
      <c r="A53" t="s">
        <v>110</v>
      </c>
      <c r="B53" t="s">
        <v>55</v>
      </c>
      <c r="C53" t="s">
        <v>112</v>
      </c>
      <c r="D53" t="s">
        <v>61</v>
      </c>
      <c r="E53" t="str">
        <f>VLOOKUP(D53,'OECD Regions'!$A$1:$D$55,4,0)</f>
        <v>RoW</v>
      </c>
      <c r="F53" s="4">
        <v>241990736</v>
      </c>
      <c r="G53" s="4">
        <v>271066400</v>
      </c>
      <c r="H53" s="4">
        <v>280253810.81479698</v>
      </c>
      <c r="I53" s="4">
        <v>290518509.92871898</v>
      </c>
      <c r="J53" s="4">
        <v>299370862.280312</v>
      </c>
      <c r="K53" s="4">
        <v>306795844.18757302</v>
      </c>
      <c r="L53" s="4">
        <v>312476280.60049897</v>
      </c>
      <c r="M53" s="4">
        <v>316217551.03007698</v>
      </c>
    </row>
    <row r="54" spans="1:13" x14ac:dyDescent="0.3">
      <c r="A54" t="s">
        <v>110</v>
      </c>
      <c r="B54" t="s">
        <v>55</v>
      </c>
      <c r="C54" t="s">
        <v>112</v>
      </c>
      <c r="D54" t="s">
        <v>62</v>
      </c>
      <c r="E54" t="str">
        <f>VLOOKUP(D54,'OECD Regions'!$A$1:$D$55,4,0)</f>
        <v>RoEU</v>
      </c>
      <c r="F54" s="4">
        <v>20147660</v>
      </c>
      <c r="G54" s="4">
        <v>19269470</v>
      </c>
      <c r="H54" s="4">
        <v>18712400.165362701</v>
      </c>
      <c r="I54" s="4">
        <v>18234743.566728901</v>
      </c>
      <c r="J54" s="4">
        <v>17788865.122594599</v>
      </c>
      <c r="K54" s="4">
        <v>17353498.204162002</v>
      </c>
      <c r="L54" s="4">
        <v>16934559.895665798</v>
      </c>
      <c r="M54" s="4">
        <v>16517068.977468699</v>
      </c>
    </row>
    <row r="55" spans="1:13" x14ac:dyDescent="0.3">
      <c r="A55" t="s">
        <v>110</v>
      </c>
      <c r="B55" t="s">
        <v>55</v>
      </c>
      <c r="C55" t="s">
        <v>112</v>
      </c>
      <c r="D55" t="s">
        <v>115</v>
      </c>
      <c r="E55" t="str">
        <f>VLOOKUP(D55,'OECD Regions'!$A$1:$D$55,4,0)</f>
        <v>RoW</v>
      </c>
      <c r="F55" s="4">
        <v>51888897</v>
      </c>
      <c r="G55" s="4">
        <v>59352940</v>
      </c>
      <c r="H55" s="4">
        <v>62335179.412740096</v>
      </c>
      <c r="I55" s="4">
        <v>65406500.395947397</v>
      </c>
      <c r="J55" s="4">
        <v>68126049.411855906</v>
      </c>
      <c r="K55" s="4">
        <v>70586918.116220802</v>
      </c>
      <c r="L55" s="4">
        <v>72751775.678273097</v>
      </c>
      <c r="M55" s="4">
        <v>74532015.901158303</v>
      </c>
    </row>
    <row r="56" spans="1:13" x14ac:dyDescent="0.3">
      <c r="A56" t="s">
        <v>110</v>
      </c>
      <c r="B56" t="s">
        <v>116</v>
      </c>
      <c r="C56" t="s">
        <v>111</v>
      </c>
      <c r="D56" t="s">
        <v>7</v>
      </c>
      <c r="E56" t="str">
        <f>VLOOKUP(D56,'OECD Regions'!$A$1:$D$55,4,0)</f>
        <v>-</v>
      </c>
      <c r="F56" s="4">
        <v>80032692463702.594</v>
      </c>
      <c r="G56" s="4">
        <v>101313329998546</v>
      </c>
      <c r="H56" s="4">
        <v>121537540263954</v>
      </c>
      <c r="I56" s="4">
        <v>140010100000000</v>
      </c>
      <c r="J56" s="4">
        <v>158531500000000</v>
      </c>
      <c r="K56" s="4">
        <v>177864900000000</v>
      </c>
      <c r="L56" s="4">
        <v>197732100000000</v>
      </c>
      <c r="M56" s="4">
        <v>217699600000000</v>
      </c>
    </row>
    <row r="57" spans="1:13" x14ac:dyDescent="0.3">
      <c r="A57" t="s">
        <v>110</v>
      </c>
      <c r="B57" t="s">
        <v>116</v>
      </c>
      <c r="C57" t="s">
        <v>111</v>
      </c>
      <c r="D57" t="s">
        <v>8</v>
      </c>
      <c r="E57" t="str">
        <f>VLOOKUP(D57,'OECD Regions'!$A$1:$D$55,4,0)</f>
        <v>RoW</v>
      </c>
      <c r="F57" s="4">
        <v>998810989559.24097</v>
      </c>
      <c r="G57" s="4">
        <v>1202792223571.8301</v>
      </c>
      <c r="H57" s="4">
        <v>1383375640304.3899</v>
      </c>
      <c r="I57" s="4">
        <v>1577256000000</v>
      </c>
      <c r="J57" s="4">
        <v>1795675000000</v>
      </c>
      <c r="K57" s="4">
        <v>2047911000000</v>
      </c>
      <c r="L57" s="4">
        <v>2336335000000</v>
      </c>
      <c r="M57" s="4">
        <v>2654292000000</v>
      </c>
    </row>
    <row r="58" spans="1:13" x14ac:dyDescent="0.3">
      <c r="A58" t="s">
        <v>110</v>
      </c>
      <c r="B58" t="s">
        <v>116</v>
      </c>
      <c r="C58" t="s">
        <v>111</v>
      </c>
      <c r="D58" t="s">
        <v>9</v>
      </c>
      <c r="E58" t="str">
        <f>VLOOKUP(D58,'OECD Regions'!$A$1:$D$55,4,0)</f>
        <v>RoEU</v>
      </c>
      <c r="F58" s="4">
        <v>420378532670.05103</v>
      </c>
      <c r="G58" s="4">
        <v>435833782428.38599</v>
      </c>
      <c r="H58" s="4">
        <v>485037584595.08197</v>
      </c>
      <c r="I58" s="4">
        <v>534151300000</v>
      </c>
      <c r="J58" s="4">
        <v>579204300000</v>
      </c>
      <c r="K58" s="4">
        <v>632892600000</v>
      </c>
      <c r="L58" s="4">
        <v>689732800000</v>
      </c>
      <c r="M58" s="4">
        <v>746950000000</v>
      </c>
    </row>
    <row r="59" spans="1:13" x14ac:dyDescent="0.3">
      <c r="A59" t="s">
        <v>110</v>
      </c>
      <c r="B59" t="s">
        <v>116</v>
      </c>
      <c r="C59" t="s">
        <v>111</v>
      </c>
      <c r="D59" t="s">
        <v>10</v>
      </c>
      <c r="E59" t="str">
        <f>VLOOKUP(D59,'OECD Regions'!$A$1:$D$55,4,0)</f>
        <v>RoEU</v>
      </c>
      <c r="F59" s="4">
        <v>496545526819.49298</v>
      </c>
      <c r="G59" s="4">
        <v>528494836856.13599</v>
      </c>
      <c r="H59" s="4">
        <v>605901616747.42505</v>
      </c>
      <c r="I59" s="4">
        <v>658163700000</v>
      </c>
      <c r="J59" s="4">
        <v>714809900000</v>
      </c>
      <c r="K59" s="4">
        <v>776961100000</v>
      </c>
      <c r="L59" s="4">
        <v>839753900000</v>
      </c>
      <c r="M59" s="4">
        <v>902328500000</v>
      </c>
    </row>
    <row r="60" spans="1:13" x14ac:dyDescent="0.3">
      <c r="A60" t="s">
        <v>110</v>
      </c>
      <c r="B60" t="s">
        <v>116</v>
      </c>
      <c r="C60" t="s">
        <v>111</v>
      </c>
      <c r="D60" t="s">
        <v>11</v>
      </c>
      <c r="E60" t="str">
        <f>VLOOKUP(D60,'OECD Regions'!$A$1:$D$55,4,0)</f>
        <v>RoW</v>
      </c>
      <c r="F60" s="4">
        <v>1479098525464.75</v>
      </c>
      <c r="G60" s="4">
        <v>1649894525057.6499</v>
      </c>
      <c r="H60" s="4">
        <v>1862513030513.27</v>
      </c>
      <c r="I60" s="4">
        <v>2063065000000</v>
      </c>
      <c r="J60" s="4">
        <v>2268898000000</v>
      </c>
      <c r="K60" s="4">
        <v>2506318000000</v>
      </c>
      <c r="L60" s="4">
        <v>2767502000000</v>
      </c>
      <c r="M60" s="4">
        <v>3042561000000</v>
      </c>
    </row>
    <row r="61" spans="1:13" x14ac:dyDescent="0.3">
      <c r="A61" t="s">
        <v>110</v>
      </c>
      <c r="B61" t="s">
        <v>116</v>
      </c>
      <c r="C61" t="s">
        <v>111</v>
      </c>
      <c r="D61" t="s">
        <v>12</v>
      </c>
      <c r="E61" t="str">
        <f>VLOOKUP(D61,'OECD Regions'!$A$1:$D$55,4,0)</f>
        <v>-</v>
      </c>
      <c r="F61" s="4">
        <v>355251003769.97101</v>
      </c>
      <c r="G61" s="4">
        <v>410374475181.71997</v>
      </c>
      <c r="H61" s="4">
        <v>489677205792.63599</v>
      </c>
      <c r="I61" s="4">
        <v>530010100000</v>
      </c>
      <c r="J61" s="4">
        <v>598406100000</v>
      </c>
      <c r="K61" s="4">
        <v>683981800000</v>
      </c>
      <c r="L61" s="4">
        <v>781038400000</v>
      </c>
      <c r="M61" s="4">
        <v>883249700000</v>
      </c>
    </row>
    <row r="62" spans="1:13" x14ac:dyDescent="0.3">
      <c r="A62" t="s">
        <v>110</v>
      </c>
      <c r="B62" t="s">
        <v>116</v>
      </c>
      <c r="C62" t="s">
        <v>111</v>
      </c>
      <c r="D62" t="s">
        <v>13</v>
      </c>
      <c r="E62" t="str">
        <f>VLOOKUP(D62,'OECD Regions'!$A$1:$D$55,4,0)</f>
        <v>-</v>
      </c>
      <c r="F62" s="4">
        <v>530943703634.82001</v>
      </c>
      <c r="G62" s="4">
        <v>633845319116.79504</v>
      </c>
      <c r="H62" s="4">
        <v>797697594018.07703</v>
      </c>
      <c r="I62" s="4">
        <v>919678000000</v>
      </c>
      <c r="J62" s="4">
        <v>1075711000000</v>
      </c>
      <c r="K62" s="4">
        <v>1258015000000</v>
      </c>
      <c r="L62" s="4">
        <v>1457198000000</v>
      </c>
      <c r="M62" s="4">
        <v>1663561000000</v>
      </c>
    </row>
    <row r="63" spans="1:13" x14ac:dyDescent="0.3">
      <c r="A63" t="s">
        <v>110</v>
      </c>
      <c r="B63" t="s">
        <v>116</v>
      </c>
      <c r="C63" t="s">
        <v>111</v>
      </c>
      <c r="D63" t="s">
        <v>14</v>
      </c>
      <c r="E63" t="str">
        <f>VLOOKUP(D63,'OECD Regions'!$A$1:$D$55,4,0)</f>
        <v>-</v>
      </c>
      <c r="F63" s="4">
        <v>73884331916.066605</v>
      </c>
      <c r="G63" s="4">
        <v>93078921431.637299</v>
      </c>
      <c r="H63" s="4">
        <v>118315918343.94</v>
      </c>
      <c r="I63" s="4">
        <v>136057900000</v>
      </c>
      <c r="J63" s="4">
        <v>159281800000</v>
      </c>
      <c r="K63" s="4">
        <v>183410200000</v>
      </c>
      <c r="L63" s="4">
        <v>205961500000</v>
      </c>
      <c r="M63" s="4">
        <v>225831000000</v>
      </c>
    </row>
    <row r="64" spans="1:13" x14ac:dyDescent="0.3">
      <c r="A64" t="s">
        <v>110</v>
      </c>
      <c r="B64" t="s">
        <v>116</v>
      </c>
      <c r="C64" t="s">
        <v>111</v>
      </c>
      <c r="D64" t="s">
        <v>15</v>
      </c>
      <c r="E64" t="str">
        <f>VLOOKUP(D64,'OECD Regions'!$A$1:$D$55,4,0)</f>
        <v>RoEU</v>
      </c>
      <c r="F64" s="4">
        <v>334168137436.37201</v>
      </c>
      <c r="G64" s="4">
        <v>387560268692.935</v>
      </c>
      <c r="H64" s="4">
        <v>424546792585.74103</v>
      </c>
      <c r="I64" s="4">
        <v>461761800000</v>
      </c>
      <c r="J64" s="4">
        <v>501426900000</v>
      </c>
      <c r="K64" s="4">
        <v>540552100000</v>
      </c>
      <c r="L64" s="4">
        <v>580793300000</v>
      </c>
      <c r="M64" s="4">
        <v>627702000000</v>
      </c>
    </row>
    <row r="65" spans="1:13" x14ac:dyDescent="0.3">
      <c r="A65" t="s">
        <v>110</v>
      </c>
      <c r="B65" t="s">
        <v>116</v>
      </c>
      <c r="C65" t="s">
        <v>111</v>
      </c>
      <c r="D65" t="s">
        <v>16</v>
      </c>
      <c r="E65" t="str">
        <f>VLOOKUP(D65,'OECD Regions'!$A$1:$D$55,4,0)</f>
        <v>RoEU</v>
      </c>
      <c r="F65" s="4">
        <v>264949060123.92401</v>
      </c>
      <c r="G65" s="4">
        <v>298885687086.383</v>
      </c>
      <c r="H65" s="4">
        <v>341173314108.26703</v>
      </c>
      <c r="I65" s="4">
        <v>364327200000</v>
      </c>
      <c r="J65" s="4">
        <v>387419400000</v>
      </c>
      <c r="K65" s="4">
        <v>414389400000</v>
      </c>
      <c r="L65" s="4">
        <v>445812700000</v>
      </c>
      <c r="M65" s="4">
        <v>480878800000</v>
      </c>
    </row>
    <row r="66" spans="1:13" x14ac:dyDescent="0.3">
      <c r="A66" t="s">
        <v>110</v>
      </c>
      <c r="B66" t="s">
        <v>116</v>
      </c>
      <c r="C66" t="s">
        <v>111</v>
      </c>
      <c r="D66" t="s">
        <v>17</v>
      </c>
      <c r="E66" t="str">
        <f>VLOOKUP(D66,'OECD Regions'!$A$1:$D$55,4,0)</f>
        <v>RoEU</v>
      </c>
      <c r="F66" s="4">
        <v>34836676052.871201</v>
      </c>
      <c r="G66" s="4">
        <v>44700820417.534103</v>
      </c>
      <c r="H66" s="4">
        <v>47963310720.152</v>
      </c>
      <c r="I66" s="4">
        <v>56892790000</v>
      </c>
      <c r="J66" s="4">
        <v>63736820000</v>
      </c>
      <c r="K66" s="4">
        <v>70579690000</v>
      </c>
      <c r="L66" s="4">
        <v>77501770000</v>
      </c>
      <c r="M66" s="4">
        <v>84019330000</v>
      </c>
    </row>
    <row r="67" spans="1:13" x14ac:dyDescent="0.3">
      <c r="A67" t="s">
        <v>110</v>
      </c>
      <c r="B67" t="s">
        <v>116</v>
      </c>
      <c r="C67" t="s">
        <v>111</v>
      </c>
      <c r="D67" t="s">
        <v>18</v>
      </c>
      <c r="E67" t="str">
        <f>VLOOKUP(D67,'OECD Regions'!$A$1:$D$55,4,0)</f>
        <v>RoEU</v>
      </c>
      <c r="F67" s="4">
        <v>237892617019.914</v>
      </c>
      <c r="G67" s="4">
        <v>246971024684.97</v>
      </c>
      <c r="H67" s="4">
        <v>265787701100.849</v>
      </c>
      <c r="I67" s="4">
        <v>286142400000</v>
      </c>
      <c r="J67" s="4">
        <v>306103500000</v>
      </c>
      <c r="K67" s="4">
        <v>329657800000</v>
      </c>
      <c r="L67" s="4">
        <v>355054000000</v>
      </c>
      <c r="M67" s="4">
        <v>381969400000</v>
      </c>
    </row>
    <row r="68" spans="1:13" x14ac:dyDescent="0.3">
      <c r="A68" t="s">
        <v>110</v>
      </c>
      <c r="B68" t="s">
        <v>116</v>
      </c>
      <c r="C68" t="s">
        <v>111</v>
      </c>
      <c r="D68" t="s">
        <v>19</v>
      </c>
      <c r="E68" t="str">
        <f>VLOOKUP(D68,'OECD Regions'!$A$1:$D$55,4,0)</f>
        <v>RoEU</v>
      </c>
      <c r="F68" s="4">
        <v>2638001423775.73</v>
      </c>
      <c r="G68" s="4">
        <v>2695319682563.73</v>
      </c>
      <c r="H68" s="4">
        <v>3022766105189.3101</v>
      </c>
      <c r="I68" s="4">
        <v>3266167000000</v>
      </c>
      <c r="J68" s="4">
        <v>3498938000000</v>
      </c>
      <c r="K68" s="4">
        <v>3750123000000</v>
      </c>
      <c r="L68" s="4">
        <v>4014859000000</v>
      </c>
      <c r="M68" s="4">
        <v>4294512000000</v>
      </c>
    </row>
    <row r="69" spans="1:13" x14ac:dyDescent="0.3">
      <c r="A69" t="s">
        <v>110</v>
      </c>
      <c r="B69" t="s">
        <v>116</v>
      </c>
      <c r="C69" t="s">
        <v>111</v>
      </c>
      <c r="D69" t="s">
        <v>20</v>
      </c>
      <c r="E69" t="str">
        <f>VLOOKUP(D69,'OECD Regions'!$A$1:$D$55,4,0)</f>
        <v>RoEU</v>
      </c>
      <c r="F69" s="4">
        <v>3711697003088.1099</v>
      </c>
      <c r="G69" s="4">
        <v>3998700495379.52</v>
      </c>
      <c r="H69" s="4">
        <v>4276205782391.8198</v>
      </c>
      <c r="I69" s="4">
        <v>4504068000000</v>
      </c>
      <c r="J69" s="4">
        <v>4763250000000</v>
      </c>
      <c r="K69" s="4">
        <v>5139170000000</v>
      </c>
      <c r="L69" s="4">
        <v>5565728000000</v>
      </c>
      <c r="M69" s="4">
        <v>5989882000000</v>
      </c>
    </row>
    <row r="70" spans="1:13" x14ac:dyDescent="0.3">
      <c r="A70" t="s">
        <v>110</v>
      </c>
      <c r="B70" t="s">
        <v>116</v>
      </c>
      <c r="C70" t="s">
        <v>111</v>
      </c>
      <c r="D70" t="s">
        <v>21</v>
      </c>
      <c r="E70" t="str">
        <f>VLOOKUP(D70,'OECD Regions'!$A$1:$D$55,4,0)</f>
        <v>RoEU</v>
      </c>
      <c r="F70" s="4">
        <v>318816244531.52301</v>
      </c>
      <c r="G70" s="4">
        <v>274319141853.67899</v>
      </c>
      <c r="H70" s="4">
        <v>336856223503.367</v>
      </c>
      <c r="I70" s="4">
        <v>376130700000</v>
      </c>
      <c r="J70" s="4">
        <v>408638700000</v>
      </c>
      <c r="K70" s="4">
        <v>437480200000</v>
      </c>
      <c r="L70" s="4">
        <v>463902000000</v>
      </c>
      <c r="M70" s="4">
        <v>492115500000</v>
      </c>
    </row>
    <row r="71" spans="1:13" x14ac:dyDescent="0.3">
      <c r="A71" t="s">
        <v>110</v>
      </c>
      <c r="B71" t="s">
        <v>116</v>
      </c>
      <c r="C71" t="s">
        <v>111</v>
      </c>
      <c r="D71" t="s">
        <v>22</v>
      </c>
      <c r="E71" t="str">
        <f>VLOOKUP(D71,'OECD Regions'!$A$1:$D$55,4,0)</f>
        <v>RoEU</v>
      </c>
      <c r="F71" s="4">
        <v>242711469729.52802</v>
      </c>
      <c r="G71" s="4">
        <v>296465056846.461</v>
      </c>
      <c r="H71" s="4">
        <v>347096273162.71503</v>
      </c>
      <c r="I71" s="4">
        <v>395391800000</v>
      </c>
      <c r="J71" s="4">
        <v>438751100000</v>
      </c>
      <c r="K71" s="4">
        <v>477852700000</v>
      </c>
      <c r="L71" s="4">
        <v>515762600000</v>
      </c>
      <c r="M71" s="4">
        <v>557252400000</v>
      </c>
    </row>
    <row r="72" spans="1:13" x14ac:dyDescent="0.3">
      <c r="A72" t="s">
        <v>110</v>
      </c>
      <c r="B72" t="s">
        <v>116</v>
      </c>
      <c r="C72" t="s">
        <v>111</v>
      </c>
      <c r="D72" t="s">
        <v>23</v>
      </c>
      <c r="E72" t="str">
        <f>VLOOKUP(D72,'OECD Regions'!$A$1:$D$55,4,0)</f>
        <v>-</v>
      </c>
      <c r="F72" s="4">
        <v>14506509968.539499</v>
      </c>
      <c r="G72" s="4">
        <v>17873946127.8064</v>
      </c>
      <c r="H72" s="4">
        <v>21931473793.173801</v>
      </c>
      <c r="I72" s="4">
        <v>25135320000</v>
      </c>
      <c r="J72" s="4">
        <v>28685310000</v>
      </c>
      <c r="K72" s="4">
        <v>32603250000</v>
      </c>
      <c r="L72" s="4">
        <v>36813540000</v>
      </c>
      <c r="M72" s="4">
        <v>41192060000</v>
      </c>
    </row>
    <row r="73" spans="1:13" x14ac:dyDescent="0.3">
      <c r="A73" t="s">
        <v>110</v>
      </c>
      <c r="B73" t="s">
        <v>116</v>
      </c>
      <c r="C73" t="s">
        <v>111</v>
      </c>
      <c r="D73" t="s">
        <v>24</v>
      </c>
      <c r="E73" t="str">
        <f>VLOOKUP(D73,'OECD Regions'!$A$1:$D$55,4,0)</f>
        <v>RoEU</v>
      </c>
      <c r="F73" s="4">
        <v>241883371382.68799</v>
      </c>
      <c r="G73" s="4">
        <v>444263960940.57397</v>
      </c>
      <c r="H73" s="4">
        <v>584221370422.01404</v>
      </c>
      <c r="I73" s="4">
        <v>661511200000</v>
      </c>
      <c r="J73" s="4">
        <v>732904700000</v>
      </c>
      <c r="K73" s="4">
        <v>796375400000</v>
      </c>
      <c r="L73" s="4">
        <v>852290400000</v>
      </c>
      <c r="M73" s="4">
        <v>906031300000</v>
      </c>
    </row>
    <row r="74" spans="1:13" x14ac:dyDescent="0.3">
      <c r="A74" t="s">
        <v>110</v>
      </c>
      <c r="B74" t="s">
        <v>116</v>
      </c>
      <c r="C74" t="s">
        <v>111</v>
      </c>
      <c r="D74" t="s">
        <v>25</v>
      </c>
      <c r="E74" t="str">
        <f>VLOOKUP(D74,'OECD Regions'!$A$1:$D$55,4,0)</f>
        <v>-</v>
      </c>
      <c r="F74" s="4">
        <v>263747679628.776</v>
      </c>
      <c r="G74" s="4">
        <v>348266415436.63397</v>
      </c>
      <c r="H74" s="4">
        <v>439577770041.48901</v>
      </c>
      <c r="I74" s="4">
        <v>526613800000</v>
      </c>
      <c r="J74" s="4">
        <v>618278000000</v>
      </c>
      <c r="K74" s="4">
        <v>716171500000</v>
      </c>
      <c r="L74" s="4">
        <v>821356900000</v>
      </c>
      <c r="M74" s="4">
        <v>937105800000</v>
      </c>
    </row>
    <row r="75" spans="1:13" x14ac:dyDescent="0.3">
      <c r="A75" t="s">
        <v>110</v>
      </c>
      <c r="B75" t="s">
        <v>116</v>
      </c>
      <c r="C75" t="s">
        <v>111</v>
      </c>
      <c r="D75" t="s">
        <v>3</v>
      </c>
      <c r="E75" t="str">
        <f>VLOOKUP(D75,'OECD Regions'!$A$1:$D$55,4,0)</f>
        <v>Italy</v>
      </c>
      <c r="F75" s="4">
        <v>2336015552837.1401</v>
      </c>
      <c r="G75" s="4">
        <v>2128590250991.9099</v>
      </c>
      <c r="H75" s="4">
        <v>2455891214004.3301</v>
      </c>
      <c r="I75" s="4">
        <v>2574547000000</v>
      </c>
      <c r="J75" s="4">
        <v>2734642000000</v>
      </c>
      <c r="K75" s="4">
        <v>2922551000000</v>
      </c>
      <c r="L75" s="4">
        <v>3138566000000</v>
      </c>
      <c r="M75" s="4">
        <v>3382446000000</v>
      </c>
    </row>
    <row r="76" spans="1:13" x14ac:dyDescent="0.3">
      <c r="A76" t="s">
        <v>110</v>
      </c>
      <c r="B76" t="s">
        <v>116</v>
      </c>
      <c r="C76" t="s">
        <v>111</v>
      </c>
      <c r="D76" t="s">
        <v>26</v>
      </c>
      <c r="E76" t="str">
        <f>VLOOKUP(D76,'OECD Regions'!$A$1:$D$55,4,0)</f>
        <v>RoW</v>
      </c>
      <c r="F76" s="4">
        <v>4936668650575.9697</v>
      </c>
      <c r="G76" s="4">
        <v>5113074469029.6904</v>
      </c>
      <c r="H76" s="4">
        <v>5485672979179.3496</v>
      </c>
      <c r="I76" s="4">
        <v>5716815000000</v>
      </c>
      <c r="J76" s="4">
        <v>6018628000000</v>
      </c>
      <c r="K76" s="4">
        <v>6324306000000</v>
      </c>
      <c r="L76" s="4">
        <v>6671122000000</v>
      </c>
      <c r="M76" s="4">
        <v>7088138000000</v>
      </c>
    </row>
    <row r="77" spans="1:13" x14ac:dyDescent="0.3">
      <c r="A77" t="s">
        <v>110</v>
      </c>
      <c r="B77" t="s">
        <v>116</v>
      </c>
      <c r="C77" t="s">
        <v>111</v>
      </c>
      <c r="D77" t="s">
        <v>27</v>
      </c>
      <c r="E77" t="str">
        <f>VLOOKUP(D77,'OECD Regions'!$A$1:$D$55,4,0)</f>
        <v>RoW</v>
      </c>
      <c r="F77" s="4">
        <v>1725038238258.21</v>
      </c>
      <c r="G77" s="4">
        <v>2145248421487.5701</v>
      </c>
      <c r="H77" s="4">
        <v>2430624461922.1899</v>
      </c>
      <c r="I77" s="4">
        <v>2674367000000</v>
      </c>
      <c r="J77" s="4">
        <v>2877193000000</v>
      </c>
      <c r="K77" s="4">
        <v>3049492000000</v>
      </c>
      <c r="L77" s="4">
        <v>3189630000000</v>
      </c>
      <c r="M77" s="4">
        <v>3308593000000</v>
      </c>
    </row>
    <row r="78" spans="1:13" x14ac:dyDescent="0.3">
      <c r="A78" t="s">
        <v>110</v>
      </c>
      <c r="B78" t="s">
        <v>116</v>
      </c>
      <c r="C78" t="s">
        <v>111</v>
      </c>
      <c r="D78" t="s">
        <v>28</v>
      </c>
      <c r="E78" t="str">
        <f>VLOOKUP(D78,'OECD Regions'!$A$1:$D$55,4,0)</f>
        <v>RoEU</v>
      </c>
      <c r="F78" s="4">
        <v>42722516073.732803</v>
      </c>
      <c r="G78" s="4">
        <v>52711584692.216797</v>
      </c>
      <c r="H78" s="4">
        <v>60795027131.352699</v>
      </c>
      <c r="I78" s="4">
        <v>66392310000</v>
      </c>
      <c r="J78" s="4">
        <v>70662730000</v>
      </c>
      <c r="K78" s="4">
        <v>74771860000</v>
      </c>
      <c r="L78" s="4">
        <v>78540110000</v>
      </c>
      <c r="M78" s="4">
        <v>81406610000</v>
      </c>
    </row>
    <row r="79" spans="1:13" x14ac:dyDescent="0.3">
      <c r="A79" t="s">
        <v>110</v>
      </c>
      <c r="B79" t="s">
        <v>116</v>
      </c>
      <c r="C79" t="s">
        <v>111</v>
      </c>
      <c r="D79" t="s">
        <v>29</v>
      </c>
      <c r="E79" t="str">
        <f>VLOOKUP(D79,'OECD Regions'!$A$1:$D$55,4,0)</f>
        <v>RoEU</v>
      </c>
      <c r="F79" s="4">
        <v>73740325877.867004</v>
      </c>
      <c r="G79" s="4">
        <v>97443980205.8741</v>
      </c>
      <c r="H79" s="4">
        <v>110762859069.12399</v>
      </c>
      <c r="I79" s="4">
        <v>125618300000</v>
      </c>
      <c r="J79" s="4">
        <v>134275800000</v>
      </c>
      <c r="K79" s="4">
        <v>142044800000</v>
      </c>
      <c r="L79" s="4">
        <v>149429500000</v>
      </c>
      <c r="M79" s="4">
        <v>155576500000</v>
      </c>
    </row>
    <row r="80" spans="1:13" x14ac:dyDescent="0.3">
      <c r="A80" t="s">
        <v>110</v>
      </c>
      <c r="B80" t="s">
        <v>116</v>
      </c>
      <c r="C80" t="s">
        <v>111</v>
      </c>
      <c r="D80" t="s">
        <v>30</v>
      </c>
      <c r="E80" t="str">
        <f>VLOOKUP(D80,'OECD Regions'!$A$1:$D$55,4,0)</f>
        <v>RoEU</v>
      </c>
      <c r="F80" s="4">
        <v>55943267316.565498</v>
      </c>
      <c r="G80" s="4">
        <v>67648376444.678596</v>
      </c>
      <c r="H80" s="4">
        <v>76042015715.936996</v>
      </c>
      <c r="I80" s="4">
        <v>87894720000</v>
      </c>
      <c r="J80" s="4">
        <v>97886830000</v>
      </c>
      <c r="K80" s="4">
        <v>107502900000</v>
      </c>
      <c r="L80" s="4">
        <v>116552700000</v>
      </c>
      <c r="M80" s="4">
        <v>124913300000</v>
      </c>
    </row>
    <row r="81" spans="1:13" x14ac:dyDescent="0.3">
      <c r="A81" t="s">
        <v>110</v>
      </c>
      <c r="B81" t="s">
        <v>116</v>
      </c>
      <c r="C81" t="s">
        <v>111</v>
      </c>
      <c r="D81" t="s">
        <v>31</v>
      </c>
      <c r="E81" t="str">
        <f>VLOOKUP(D81,'OECD Regions'!$A$1:$D$55,4,0)</f>
        <v>RoW</v>
      </c>
      <c r="F81" s="4">
        <v>2100001459958.29</v>
      </c>
      <c r="G81" s="4">
        <v>2223539833571.9399</v>
      </c>
      <c r="H81" s="4">
        <v>2645365486670.75</v>
      </c>
      <c r="I81" s="4">
        <v>3027560000000</v>
      </c>
      <c r="J81" s="4">
        <v>3507423000000</v>
      </c>
      <c r="K81" s="4">
        <v>4069813000000</v>
      </c>
      <c r="L81" s="4">
        <v>4695977000000</v>
      </c>
      <c r="M81" s="4">
        <v>5368736000000</v>
      </c>
    </row>
    <row r="82" spans="1:13" x14ac:dyDescent="0.3">
      <c r="A82" t="s">
        <v>110</v>
      </c>
      <c r="B82" t="s">
        <v>116</v>
      </c>
      <c r="C82" t="s">
        <v>111</v>
      </c>
      <c r="D82" t="s">
        <v>32</v>
      </c>
      <c r="E82" t="str">
        <f>VLOOKUP(D82,'OECD Regions'!$A$1:$D$55,4,0)</f>
        <v>RoEU</v>
      </c>
      <c r="F82" s="4">
        <v>833182605589.01404</v>
      </c>
      <c r="G82" s="4">
        <v>898324460185.26794</v>
      </c>
      <c r="H82" s="4">
        <v>1014008016804.49</v>
      </c>
      <c r="I82" s="4">
        <v>1106129000000</v>
      </c>
      <c r="J82" s="4">
        <v>1186337000000</v>
      </c>
      <c r="K82" s="4">
        <v>1282524000000</v>
      </c>
      <c r="L82" s="4">
        <v>1396732000000</v>
      </c>
      <c r="M82" s="4">
        <v>1517065000000</v>
      </c>
    </row>
    <row r="83" spans="1:13" x14ac:dyDescent="0.3">
      <c r="A83" t="s">
        <v>110</v>
      </c>
      <c r="B83" t="s">
        <v>116</v>
      </c>
      <c r="C83" t="s">
        <v>111</v>
      </c>
      <c r="D83" t="s">
        <v>33</v>
      </c>
      <c r="E83" t="str">
        <f>VLOOKUP(D83,'OECD Regions'!$A$1:$D$55,4,0)</f>
        <v>-</v>
      </c>
      <c r="F83" s="4">
        <v>150903247013.327</v>
      </c>
      <c r="G83" s="4">
        <v>196090416626.96301</v>
      </c>
      <c r="H83" s="4">
        <v>223281740054.78101</v>
      </c>
      <c r="I83" s="4">
        <v>252926000000</v>
      </c>
      <c r="J83" s="4">
        <v>284629800000</v>
      </c>
      <c r="K83" s="4">
        <v>319572300000</v>
      </c>
      <c r="L83" s="4">
        <v>358206500000</v>
      </c>
      <c r="M83" s="4">
        <v>398305300000</v>
      </c>
    </row>
    <row r="84" spans="1:13" x14ac:dyDescent="0.3">
      <c r="A84" t="s">
        <v>110</v>
      </c>
      <c r="B84" t="s">
        <v>116</v>
      </c>
      <c r="C84" t="s">
        <v>111</v>
      </c>
      <c r="D84" t="s">
        <v>34</v>
      </c>
      <c r="E84" t="str">
        <f>VLOOKUP(D84,'OECD Regions'!$A$1:$D$55,4,0)</f>
        <v>RoW</v>
      </c>
      <c r="F84" s="4">
        <v>292205164802.88397</v>
      </c>
      <c r="G84" s="4">
        <v>328831540488.65698</v>
      </c>
      <c r="H84" s="4">
        <v>365436795763.67798</v>
      </c>
      <c r="I84" s="4">
        <v>399684700000</v>
      </c>
      <c r="J84" s="4">
        <v>434754500000</v>
      </c>
      <c r="K84" s="4">
        <v>471582700000</v>
      </c>
      <c r="L84" s="4">
        <v>510875400000</v>
      </c>
      <c r="M84" s="4">
        <v>550780900000</v>
      </c>
    </row>
    <row r="85" spans="1:13" x14ac:dyDescent="0.3">
      <c r="A85" t="s">
        <v>110</v>
      </c>
      <c r="B85" t="s">
        <v>116</v>
      </c>
      <c r="C85" t="s">
        <v>111</v>
      </c>
      <c r="D85" t="s">
        <v>35</v>
      </c>
      <c r="E85" t="str">
        <f>VLOOKUP(D85,'OECD Regions'!$A$1:$D$55,4,0)</f>
        <v>RoEU</v>
      </c>
      <c r="F85" s="4">
        <v>916608707848.89001</v>
      </c>
      <c r="G85" s="4">
        <v>1194223666093.0601</v>
      </c>
      <c r="H85" s="4">
        <v>1427742170148.45</v>
      </c>
      <c r="I85" s="4">
        <v>1678901000000</v>
      </c>
      <c r="J85" s="4">
        <v>1868868000000</v>
      </c>
      <c r="K85" s="4">
        <v>2016188000000</v>
      </c>
      <c r="L85" s="4">
        <v>2120878000000</v>
      </c>
      <c r="M85" s="4">
        <v>2197683000000</v>
      </c>
    </row>
    <row r="86" spans="1:13" x14ac:dyDescent="0.3">
      <c r="A86" t="s">
        <v>110</v>
      </c>
      <c r="B86" t="s">
        <v>116</v>
      </c>
      <c r="C86" t="s">
        <v>111</v>
      </c>
      <c r="D86" t="s">
        <v>36</v>
      </c>
      <c r="E86" t="str">
        <f>VLOOKUP(D86,'OECD Regions'!$A$1:$D$55,4,0)</f>
        <v>RoEU</v>
      </c>
      <c r="F86" s="4">
        <v>315014385158.81</v>
      </c>
      <c r="G86" s="4">
        <v>314176328290.90002</v>
      </c>
      <c r="H86" s="4">
        <v>374396856572.15601</v>
      </c>
      <c r="I86" s="4">
        <v>413209800000</v>
      </c>
      <c r="J86" s="4">
        <v>450263500000</v>
      </c>
      <c r="K86" s="4">
        <v>485504300000</v>
      </c>
      <c r="L86" s="4">
        <v>520185100000</v>
      </c>
      <c r="M86" s="4">
        <v>558457400000</v>
      </c>
    </row>
    <row r="87" spans="1:13" x14ac:dyDescent="0.3">
      <c r="A87" t="s">
        <v>110</v>
      </c>
      <c r="B87" t="s">
        <v>116</v>
      </c>
      <c r="C87" t="s">
        <v>111</v>
      </c>
      <c r="D87" t="s">
        <v>37</v>
      </c>
      <c r="E87" t="str">
        <f>VLOOKUP(D87,'OECD Regions'!$A$1:$D$55,4,0)</f>
        <v>RoEU</v>
      </c>
      <c r="F87" s="4">
        <v>148027994052.521</v>
      </c>
      <c r="G87" s="4">
        <v>176338956002.34299</v>
      </c>
      <c r="H87" s="4">
        <v>198071319482.64301</v>
      </c>
      <c r="I87" s="4">
        <v>219578800000</v>
      </c>
      <c r="J87" s="4">
        <v>240391700000</v>
      </c>
      <c r="K87" s="4">
        <v>258914400000</v>
      </c>
      <c r="L87" s="4">
        <v>274348500000</v>
      </c>
      <c r="M87" s="4">
        <v>288023900000</v>
      </c>
    </row>
    <row r="88" spans="1:13" x14ac:dyDescent="0.3">
      <c r="A88" t="s">
        <v>110</v>
      </c>
      <c r="B88" t="s">
        <v>116</v>
      </c>
      <c r="C88" t="s">
        <v>111</v>
      </c>
      <c r="D88" t="s">
        <v>38</v>
      </c>
      <c r="E88" t="str">
        <f>VLOOKUP(D88,'OECD Regions'!$A$1:$D$55,4,0)</f>
        <v>RoEU</v>
      </c>
      <c r="F88" s="4">
        <v>64482300444.230698</v>
      </c>
      <c r="G88" s="4">
        <v>73096279310.049194</v>
      </c>
      <c r="H88" s="4">
        <v>85857604288.352905</v>
      </c>
      <c r="I88" s="4">
        <v>96795790000</v>
      </c>
      <c r="J88" s="4">
        <v>106446000000</v>
      </c>
      <c r="K88" s="4">
        <v>115354300000</v>
      </c>
      <c r="L88" s="4">
        <v>123382600000</v>
      </c>
      <c r="M88" s="4">
        <v>131317800000</v>
      </c>
    </row>
    <row r="89" spans="1:13" x14ac:dyDescent="0.3">
      <c r="A89" t="s">
        <v>110</v>
      </c>
      <c r="B89" t="s">
        <v>116</v>
      </c>
      <c r="C89" t="s">
        <v>111</v>
      </c>
      <c r="D89" t="s">
        <v>39</v>
      </c>
      <c r="E89" t="str">
        <f>VLOOKUP(D89,'OECD Regions'!$A$1:$D$55,4,0)</f>
        <v>RoEU</v>
      </c>
      <c r="F89" s="4">
        <v>1609952948433.4099</v>
      </c>
      <c r="G89" s="4">
        <v>1594609933821.9299</v>
      </c>
      <c r="H89" s="4">
        <v>1900926170838.1699</v>
      </c>
      <c r="I89" s="4">
        <v>2024713000000</v>
      </c>
      <c r="J89" s="4">
        <v>2166368000000</v>
      </c>
      <c r="K89" s="4">
        <v>2309658000000</v>
      </c>
      <c r="L89" s="4">
        <v>2453046000000</v>
      </c>
      <c r="M89" s="4">
        <v>2623890000000</v>
      </c>
    </row>
    <row r="90" spans="1:13" x14ac:dyDescent="0.3">
      <c r="A90" t="s">
        <v>110</v>
      </c>
      <c r="B90" t="s">
        <v>116</v>
      </c>
      <c r="C90" t="s">
        <v>111</v>
      </c>
      <c r="D90" t="s">
        <v>40</v>
      </c>
      <c r="E90" t="str">
        <f>VLOOKUP(D90,'OECD Regions'!$A$1:$D$55,4,0)</f>
        <v>RoEU</v>
      </c>
      <c r="F90" s="4">
        <v>445203157297.80798</v>
      </c>
      <c r="G90" s="4">
        <v>512084242520.46002</v>
      </c>
      <c r="H90" s="4">
        <v>575213536764.71204</v>
      </c>
      <c r="I90" s="4">
        <v>652233000000</v>
      </c>
      <c r="J90" s="4">
        <v>723171600000</v>
      </c>
      <c r="K90" s="4">
        <v>802757500000</v>
      </c>
      <c r="L90" s="4">
        <v>890187800000</v>
      </c>
      <c r="M90" s="4">
        <v>981697600000</v>
      </c>
    </row>
    <row r="91" spans="1:13" x14ac:dyDescent="0.3">
      <c r="A91" t="s">
        <v>110</v>
      </c>
      <c r="B91" t="s">
        <v>116</v>
      </c>
      <c r="C91" t="s">
        <v>111</v>
      </c>
      <c r="D91" t="s">
        <v>41</v>
      </c>
      <c r="E91" t="str">
        <f>VLOOKUP(D91,'OECD Regions'!$A$1:$D$55,4,0)</f>
        <v>RoW</v>
      </c>
      <c r="F91" s="4">
        <v>504471216421.388</v>
      </c>
      <c r="G91" s="4">
        <v>568959847827.76599</v>
      </c>
      <c r="H91" s="4">
        <v>634995964669.61401</v>
      </c>
      <c r="I91" s="4">
        <v>671372200000</v>
      </c>
      <c r="J91" s="4">
        <v>716079400000</v>
      </c>
      <c r="K91" s="4">
        <v>769339300000</v>
      </c>
      <c r="L91" s="4">
        <v>826080200000</v>
      </c>
      <c r="M91" s="4">
        <v>881204200000</v>
      </c>
    </row>
    <row r="92" spans="1:13" x14ac:dyDescent="0.3">
      <c r="A92" t="s">
        <v>110</v>
      </c>
      <c r="B92" t="s">
        <v>116</v>
      </c>
      <c r="C92" t="s">
        <v>111</v>
      </c>
      <c r="D92" t="s">
        <v>42</v>
      </c>
      <c r="E92" t="str">
        <f>VLOOKUP(D92,'OECD Regions'!$A$1:$D$55,4,0)</f>
        <v>RoW</v>
      </c>
      <c r="F92" s="4">
        <v>1597442478520.4099</v>
      </c>
      <c r="G92" s="4">
        <v>2375492266370.1699</v>
      </c>
      <c r="H92" s="4">
        <v>3098195110324.7002</v>
      </c>
      <c r="I92" s="4">
        <v>3727338000000</v>
      </c>
      <c r="J92" s="4">
        <v>4316205000000</v>
      </c>
      <c r="K92" s="4">
        <v>4924531000000</v>
      </c>
      <c r="L92" s="4">
        <v>5559029000000</v>
      </c>
      <c r="M92" s="4">
        <v>6183559000000</v>
      </c>
    </row>
    <row r="93" spans="1:13" x14ac:dyDescent="0.3">
      <c r="A93" t="s">
        <v>110</v>
      </c>
      <c r="B93" t="s">
        <v>116</v>
      </c>
      <c r="C93" t="s">
        <v>111</v>
      </c>
      <c r="D93" t="s">
        <v>43</v>
      </c>
      <c r="E93" t="str">
        <f>VLOOKUP(D93,'OECD Regions'!$A$1:$D$55,4,0)</f>
        <v>RoW</v>
      </c>
      <c r="F93" s="4">
        <v>2538660383216.4702</v>
      </c>
      <c r="G93" s="4">
        <v>2674929592442.5</v>
      </c>
      <c r="H93" s="4">
        <v>3105539533464.9502</v>
      </c>
      <c r="I93" s="4">
        <v>3383212000000</v>
      </c>
      <c r="J93" s="4">
        <v>3691490000000</v>
      </c>
      <c r="K93" s="4">
        <v>4038875000000</v>
      </c>
      <c r="L93" s="4">
        <v>4411770000000</v>
      </c>
      <c r="M93" s="4">
        <v>4793937000000</v>
      </c>
    </row>
    <row r="94" spans="1:13" x14ac:dyDescent="0.3">
      <c r="A94" t="s">
        <v>110</v>
      </c>
      <c r="B94" t="s">
        <v>116</v>
      </c>
      <c r="C94" t="s">
        <v>111</v>
      </c>
      <c r="D94" t="s">
        <v>44</v>
      </c>
      <c r="E94" t="str">
        <f>VLOOKUP(D94,'OECD Regions'!$A$1:$D$55,4,0)</f>
        <v>RoW</v>
      </c>
      <c r="F94" s="4">
        <v>16594449486962.5</v>
      </c>
      <c r="G94" s="4">
        <v>19690665956491.102</v>
      </c>
      <c r="H94" s="4">
        <v>22456841201089.199</v>
      </c>
      <c r="I94" s="4">
        <v>24671940000000</v>
      </c>
      <c r="J94" s="4">
        <v>26732540000000</v>
      </c>
      <c r="K94" s="4">
        <v>28674450000000</v>
      </c>
      <c r="L94" s="4">
        <v>30547040000000</v>
      </c>
      <c r="M94" s="4">
        <v>32377910000000</v>
      </c>
    </row>
    <row r="95" spans="1:13" x14ac:dyDescent="0.3">
      <c r="A95" t="s">
        <v>110</v>
      </c>
      <c r="B95" t="s">
        <v>116</v>
      </c>
      <c r="C95" t="s">
        <v>111</v>
      </c>
      <c r="D95" t="s">
        <v>45</v>
      </c>
      <c r="E95" t="str">
        <f>VLOOKUP(D95,'OECD Regions'!$A$1:$D$55,4,0)</f>
        <v>-</v>
      </c>
      <c r="F95" s="4">
        <v>13579133291123.699</v>
      </c>
      <c r="G95" s="4">
        <v>14071543895069.699</v>
      </c>
      <c r="H95" s="4">
        <v>15901490778576.6</v>
      </c>
      <c r="I95" s="4">
        <v>17058110000000</v>
      </c>
      <c r="J95" s="4">
        <v>18254860000000</v>
      </c>
      <c r="K95" s="4">
        <v>19632070000000</v>
      </c>
      <c r="L95" s="4">
        <v>21109600000000</v>
      </c>
      <c r="M95" s="4">
        <v>22660910000000</v>
      </c>
    </row>
    <row r="96" spans="1:13" x14ac:dyDescent="0.3">
      <c r="A96" t="s">
        <v>110</v>
      </c>
      <c r="B96" t="s">
        <v>116</v>
      </c>
      <c r="C96" t="s">
        <v>111</v>
      </c>
      <c r="D96" t="s">
        <v>46</v>
      </c>
      <c r="E96" t="str">
        <f>VLOOKUP(D96,'OECD Regions'!$A$1:$D$55,4,0)</f>
        <v>-</v>
      </c>
      <c r="F96" s="4">
        <v>34234591025920.699</v>
      </c>
      <c r="G96" s="4">
        <v>37951174971956.102</v>
      </c>
      <c r="H96" s="4">
        <v>42665429845832.203</v>
      </c>
      <c r="I96" s="4">
        <v>46179820000000</v>
      </c>
      <c r="J96" s="4">
        <v>49708390000000</v>
      </c>
      <c r="K96" s="4">
        <v>53355800000000</v>
      </c>
      <c r="L96" s="4">
        <v>57116580000000</v>
      </c>
      <c r="M96" s="4">
        <v>60969380000000</v>
      </c>
    </row>
    <row r="97" spans="1:13" x14ac:dyDescent="0.3">
      <c r="A97" t="s">
        <v>110</v>
      </c>
      <c r="B97" t="s">
        <v>116</v>
      </c>
      <c r="C97" t="s">
        <v>111</v>
      </c>
      <c r="D97" t="s">
        <v>47</v>
      </c>
      <c r="E97" t="str">
        <f>VLOOKUP(D97,'OECD Regions'!$A$1:$D$55,4,0)</f>
        <v>-</v>
      </c>
      <c r="F97" s="4">
        <v>70749719762687.594</v>
      </c>
      <c r="G97" s="4">
        <v>90777856728934.703</v>
      </c>
      <c r="H97" s="4">
        <v>109184226037716</v>
      </c>
      <c r="I97" s="4">
        <v>126282700000000</v>
      </c>
      <c r="J97" s="4">
        <v>143438000000000</v>
      </c>
      <c r="K97" s="4">
        <v>161358200000000</v>
      </c>
      <c r="L97" s="4">
        <v>179790700000000</v>
      </c>
      <c r="M97" s="4">
        <v>198279100000000</v>
      </c>
    </row>
    <row r="98" spans="1:13" x14ac:dyDescent="0.3">
      <c r="A98" t="s">
        <v>110</v>
      </c>
      <c r="B98" t="s">
        <v>116</v>
      </c>
      <c r="C98" t="s">
        <v>111</v>
      </c>
      <c r="D98" t="s">
        <v>48</v>
      </c>
      <c r="E98" t="str">
        <f>VLOOKUP(D98,'OECD Regions'!$A$1:$D$55,4,0)</f>
        <v>-</v>
      </c>
      <c r="F98" s="4">
        <v>36958440253738.102</v>
      </c>
      <c r="G98" s="4">
        <v>41299215617015.5</v>
      </c>
      <c r="H98" s="4">
        <v>46479429948058.797</v>
      </c>
      <c r="I98" s="4">
        <v>50431440000000</v>
      </c>
      <c r="J98" s="4">
        <v>54381260000000</v>
      </c>
      <c r="K98" s="4">
        <v>58453200000000</v>
      </c>
      <c r="L98" s="4">
        <v>62642550000000</v>
      </c>
      <c r="M98" s="4">
        <v>66932270000000</v>
      </c>
    </row>
    <row r="99" spans="1:13" x14ac:dyDescent="0.3">
      <c r="A99" t="s">
        <v>110</v>
      </c>
      <c r="B99" t="s">
        <v>116</v>
      </c>
      <c r="C99" t="s">
        <v>111</v>
      </c>
      <c r="D99" t="s">
        <v>49</v>
      </c>
      <c r="E99" t="str">
        <f>VLOOKUP(D99,'OECD Regions'!$A$1:$D$55,4,0)</f>
        <v>-</v>
      </c>
      <c r="F99" s="4">
        <v>33791279508949.5</v>
      </c>
      <c r="G99" s="4">
        <v>49478641111919.102</v>
      </c>
      <c r="H99" s="4">
        <v>62704796089657.102</v>
      </c>
      <c r="I99" s="4">
        <v>75851240000000</v>
      </c>
      <c r="J99" s="4">
        <v>89056720000000</v>
      </c>
      <c r="K99" s="4">
        <v>102905000000000</v>
      </c>
      <c r="L99" s="4">
        <v>117148100000000</v>
      </c>
      <c r="M99" s="4">
        <v>131346900000000</v>
      </c>
    </row>
    <row r="100" spans="1:13" x14ac:dyDescent="0.3">
      <c r="A100" t="s">
        <v>110</v>
      </c>
      <c r="B100" t="s">
        <v>116</v>
      </c>
      <c r="C100" t="s">
        <v>111</v>
      </c>
      <c r="D100" t="s">
        <v>50</v>
      </c>
      <c r="E100" t="str">
        <f>VLOOKUP(D100,'OECD Regions'!$A$1:$D$55,4,0)</f>
        <v>-</v>
      </c>
      <c r="F100" s="4">
        <v>49938856893231.797</v>
      </c>
      <c r="G100" s="4">
        <v>56433720986569.398</v>
      </c>
      <c r="H100" s="4">
        <v>64576304771292.703</v>
      </c>
      <c r="I100" s="4">
        <v>70913750000000</v>
      </c>
      <c r="J100" s="4">
        <v>77298380000000</v>
      </c>
      <c r="K100" s="4">
        <v>83954180000000</v>
      </c>
      <c r="L100" s="4">
        <v>90838970000000</v>
      </c>
      <c r="M100" s="4">
        <v>97905070000000</v>
      </c>
    </row>
    <row r="101" spans="1:13" x14ac:dyDescent="0.3">
      <c r="A101" t="s">
        <v>110</v>
      </c>
      <c r="B101" t="s">
        <v>116</v>
      </c>
      <c r="C101" t="s">
        <v>111</v>
      </c>
      <c r="D101" t="s">
        <v>56</v>
      </c>
      <c r="E101" t="str">
        <f>VLOOKUP(D101,'OECD Regions'!$A$1:$D$55,4,0)</f>
        <v>-</v>
      </c>
      <c r="F101" s="4">
        <v>854156383049.60999</v>
      </c>
      <c r="G101" s="4">
        <v>750580256927.91895</v>
      </c>
      <c r="H101" s="4">
        <v>861741015259.00098</v>
      </c>
      <c r="I101" s="4">
        <v>976540900000</v>
      </c>
      <c r="J101" s="4">
        <v>1099953000000</v>
      </c>
      <c r="K101" s="4">
        <v>1253972000000</v>
      </c>
      <c r="L101" s="4">
        <v>1430617000000</v>
      </c>
      <c r="M101" s="4">
        <v>1628413000000</v>
      </c>
    </row>
    <row r="102" spans="1:13" x14ac:dyDescent="0.3">
      <c r="A102" t="s">
        <v>110</v>
      </c>
      <c r="B102" t="s">
        <v>116</v>
      </c>
      <c r="C102" t="s">
        <v>111</v>
      </c>
      <c r="D102" t="s">
        <v>57</v>
      </c>
      <c r="E102" t="str">
        <f>VLOOKUP(D102,'OECD Regions'!$A$1:$D$55,4,0)</f>
        <v>RoW</v>
      </c>
      <c r="F102" s="4">
        <v>2966716440613.46</v>
      </c>
      <c r="G102" s="4">
        <v>2935822037575.73</v>
      </c>
      <c r="H102" s="4">
        <v>3409828382388.79</v>
      </c>
      <c r="I102" s="4">
        <v>3705235000000</v>
      </c>
      <c r="J102" s="4">
        <v>4164324000000</v>
      </c>
      <c r="K102" s="4">
        <v>4730696000000</v>
      </c>
      <c r="L102" s="4">
        <v>5367964000000</v>
      </c>
      <c r="M102" s="4">
        <v>6057693000000</v>
      </c>
    </row>
    <row r="103" spans="1:13" x14ac:dyDescent="0.3">
      <c r="A103" t="s">
        <v>110</v>
      </c>
      <c r="B103" t="s">
        <v>116</v>
      </c>
      <c r="C103" t="s">
        <v>111</v>
      </c>
      <c r="D103" t="s">
        <v>58</v>
      </c>
      <c r="E103" t="str">
        <f>VLOOKUP(D103,'OECD Regions'!$A$1:$D$55,4,0)</f>
        <v>RoEU</v>
      </c>
      <c r="F103" s="4">
        <v>126180568546.845</v>
      </c>
      <c r="G103" s="4">
        <v>143334503925.048</v>
      </c>
      <c r="H103" s="4">
        <v>172591405396.83801</v>
      </c>
      <c r="I103" s="4">
        <v>200862000000</v>
      </c>
      <c r="J103" s="4">
        <v>220621500000</v>
      </c>
      <c r="K103" s="4">
        <v>237379500000</v>
      </c>
      <c r="L103" s="4">
        <v>252321700000</v>
      </c>
      <c r="M103" s="4">
        <v>266494200000</v>
      </c>
    </row>
    <row r="104" spans="1:13" x14ac:dyDescent="0.3">
      <c r="A104" t="s">
        <v>110</v>
      </c>
      <c r="B104" t="s">
        <v>116</v>
      </c>
      <c r="C104" t="s">
        <v>111</v>
      </c>
      <c r="D104" t="s">
        <v>114</v>
      </c>
      <c r="E104" t="str">
        <f>VLOOKUP(D104,'OECD Regions'!$A$1:$D$55,4,0)</f>
        <v>RoW</v>
      </c>
      <c r="F104" s="4">
        <v>13314472601773.5</v>
      </c>
      <c r="G104" s="4">
        <v>23516121204013.801</v>
      </c>
      <c r="H104" s="4">
        <v>30146230301354.5</v>
      </c>
      <c r="I104" s="4">
        <v>36183700000000</v>
      </c>
      <c r="J104" s="4">
        <v>41233650000000</v>
      </c>
      <c r="K104" s="4">
        <v>45700560000000</v>
      </c>
      <c r="L104" s="4">
        <v>49597820000000</v>
      </c>
      <c r="M104" s="4">
        <v>52784940000000</v>
      </c>
    </row>
    <row r="105" spans="1:13" x14ac:dyDescent="0.3">
      <c r="A105" t="s">
        <v>110</v>
      </c>
      <c r="B105" t="s">
        <v>116</v>
      </c>
      <c r="C105" t="s">
        <v>111</v>
      </c>
      <c r="D105" t="s">
        <v>59</v>
      </c>
      <c r="E105" t="str">
        <f>VLOOKUP(D105,'OECD Regions'!$A$1:$D$55,4,0)</f>
        <v>RoEU</v>
      </c>
      <c r="F105" s="4">
        <v>99022471286.7043</v>
      </c>
      <c r="G105" s="4">
        <v>102328560732.70599</v>
      </c>
      <c r="H105" s="4">
        <v>133720478016.05099</v>
      </c>
      <c r="I105" s="4">
        <v>148469400000</v>
      </c>
      <c r="J105" s="4">
        <v>164941100000</v>
      </c>
      <c r="K105" s="4">
        <v>179231600000</v>
      </c>
      <c r="L105" s="4">
        <v>190182500000</v>
      </c>
      <c r="M105" s="4">
        <v>198366900000</v>
      </c>
    </row>
    <row r="106" spans="1:13" x14ac:dyDescent="0.3">
      <c r="A106" t="s">
        <v>110</v>
      </c>
      <c r="B106" t="s">
        <v>116</v>
      </c>
      <c r="C106" t="s">
        <v>111</v>
      </c>
      <c r="D106" t="s">
        <v>60</v>
      </c>
      <c r="E106" t="str">
        <f>VLOOKUP(D106,'OECD Regions'!$A$1:$D$55,4,0)</f>
        <v>RoW</v>
      </c>
      <c r="F106" s="4">
        <v>5402354038946.3604</v>
      </c>
      <c r="G106" s="4">
        <v>8503833369126.8896</v>
      </c>
      <c r="H106" s="4">
        <v>11852880660178.199</v>
      </c>
      <c r="I106" s="4">
        <v>15714120000000</v>
      </c>
      <c r="J106" s="4">
        <v>20078660000000</v>
      </c>
      <c r="K106" s="4">
        <v>25136490000000</v>
      </c>
      <c r="L106" s="4">
        <v>30796640000000</v>
      </c>
      <c r="M106" s="4">
        <v>36899140000000</v>
      </c>
    </row>
    <row r="107" spans="1:13" x14ac:dyDescent="0.3">
      <c r="A107" t="s">
        <v>110</v>
      </c>
      <c r="B107" t="s">
        <v>116</v>
      </c>
      <c r="C107" t="s">
        <v>111</v>
      </c>
      <c r="D107" t="s">
        <v>61</v>
      </c>
      <c r="E107" t="str">
        <f>VLOOKUP(D107,'OECD Regions'!$A$1:$D$55,4,0)</f>
        <v>RoW</v>
      </c>
      <c r="F107" s="4">
        <v>2147873053670.5601</v>
      </c>
      <c r="G107" s="4">
        <v>3160372370856.4702</v>
      </c>
      <c r="H107" s="4">
        <v>4005264286211.2598</v>
      </c>
      <c r="I107" s="4">
        <v>4999362000000</v>
      </c>
      <c r="J107" s="4">
        <v>6073095000000</v>
      </c>
      <c r="K107" s="4">
        <v>7289052000000</v>
      </c>
      <c r="L107" s="4">
        <v>8643689000000</v>
      </c>
      <c r="M107" s="4">
        <v>10098270000000</v>
      </c>
    </row>
    <row r="108" spans="1:13" x14ac:dyDescent="0.3">
      <c r="A108" t="s">
        <v>110</v>
      </c>
      <c r="B108" t="s">
        <v>116</v>
      </c>
      <c r="C108" t="s">
        <v>111</v>
      </c>
      <c r="D108" t="s">
        <v>62</v>
      </c>
      <c r="E108" t="str">
        <f>VLOOKUP(D108,'OECD Regions'!$A$1:$D$55,4,0)</f>
        <v>RoEU</v>
      </c>
      <c r="F108" s="4">
        <v>390328756634.41602</v>
      </c>
      <c r="G108" s="4">
        <v>505771196554.07703</v>
      </c>
      <c r="H108" s="4">
        <v>605721933067.18701</v>
      </c>
      <c r="I108" s="4">
        <v>684891700000</v>
      </c>
      <c r="J108" s="4">
        <v>740705900000</v>
      </c>
      <c r="K108" s="4">
        <v>781601400000</v>
      </c>
      <c r="L108" s="4">
        <v>816962800000</v>
      </c>
      <c r="M108" s="4">
        <v>848849300000</v>
      </c>
    </row>
    <row r="109" spans="1:13" x14ac:dyDescent="0.3">
      <c r="A109" t="s">
        <v>110</v>
      </c>
      <c r="B109" t="s">
        <v>116</v>
      </c>
      <c r="C109" t="s">
        <v>111</v>
      </c>
      <c r="D109" t="s">
        <v>115</v>
      </c>
      <c r="E109" t="str">
        <f>VLOOKUP(D109,'OECD Regions'!$A$1:$D$55,4,0)</f>
        <v>RoW</v>
      </c>
      <c r="F109" s="4">
        <v>703782031591.39697</v>
      </c>
      <c r="G109" s="4">
        <v>739937123943.25098</v>
      </c>
      <c r="H109" s="4">
        <v>813180049164.08398</v>
      </c>
      <c r="I109" s="4">
        <v>874237300000</v>
      </c>
      <c r="J109" s="4">
        <v>983869900000</v>
      </c>
      <c r="K109" s="4">
        <v>1138623000000</v>
      </c>
      <c r="L109" s="4">
        <v>1322888000000</v>
      </c>
      <c r="M109" s="4">
        <v>1529351000000</v>
      </c>
    </row>
    <row r="110" spans="1:13" x14ac:dyDescent="0.3">
      <c r="A110" s="15" t="s">
        <v>141</v>
      </c>
      <c r="B110" t="s">
        <v>55</v>
      </c>
      <c r="C110" t="s">
        <v>112</v>
      </c>
      <c r="D110" t="s">
        <v>4</v>
      </c>
      <c r="E110" t="s">
        <v>4</v>
      </c>
      <c r="F110" s="4">
        <v>7054044372</v>
      </c>
      <c r="G110" s="4">
        <v>7820205606</v>
      </c>
      <c r="H110" s="4">
        <v>8191988224</v>
      </c>
      <c r="I110" s="4">
        <v>8546141184</v>
      </c>
      <c r="J110" s="4">
        <v>8879397888</v>
      </c>
      <c r="K110" s="4">
        <v>9188250624</v>
      </c>
      <c r="L110" s="4">
        <v>9467543552</v>
      </c>
      <c r="M110" s="4">
        <v>9709492224</v>
      </c>
    </row>
    <row r="111" spans="1:13" x14ac:dyDescent="0.3">
      <c r="A111" t="s">
        <v>129</v>
      </c>
      <c r="B111" t="s">
        <v>55</v>
      </c>
      <c r="C111" t="s">
        <v>112</v>
      </c>
      <c r="D111" t="s">
        <v>113</v>
      </c>
      <c r="F111" s="4">
        <v>862011</v>
      </c>
      <c r="G111" s="4">
        <v>896007</v>
      </c>
      <c r="H111" s="4">
        <v>941765</v>
      </c>
      <c r="I111" s="4">
        <v>957744</v>
      </c>
      <c r="J111" s="4">
        <v>967207</v>
      </c>
      <c r="K111" s="4">
        <v>973876</v>
      </c>
      <c r="L111" s="4">
        <v>978267</v>
      </c>
      <c r="M111" s="4">
        <v>982420</v>
      </c>
    </row>
    <row r="112" spans="1:13" x14ac:dyDescent="0.3">
      <c r="A112" t="s">
        <v>129</v>
      </c>
      <c r="B112" t="s">
        <v>55</v>
      </c>
      <c r="C112" t="s">
        <v>112</v>
      </c>
      <c r="D112" t="s">
        <v>125</v>
      </c>
      <c r="F112" s="4">
        <v>417546</v>
      </c>
      <c r="G112" s="4">
        <v>516100</v>
      </c>
      <c r="H112" s="4">
        <v>553623</v>
      </c>
      <c r="I112" s="4">
        <v>604727</v>
      </c>
      <c r="J112" s="4">
        <v>649012</v>
      </c>
      <c r="K112" s="4">
        <v>686011</v>
      </c>
      <c r="L112" s="4">
        <v>717332</v>
      </c>
      <c r="M112" s="4">
        <v>744353</v>
      </c>
    </row>
    <row r="113" spans="1:13" x14ac:dyDescent="0.3">
      <c r="A113" t="s">
        <v>147</v>
      </c>
      <c r="B113" t="s">
        <v>116</v>
      </c>
      <c r="C113" t="s">
        <v>148</v>
      </c>
      <c r="D113" t="s">
        <v>4</v>
      </c>
      <c r="E113" t="s">
        <v>4</v>
      </c>
      <c r="F113" s="4">
        <v>59879891095666.797</v>
      </c>
      <c r="G113" s="4">
        <v>81452489944153.703</v>
      </c>
      <c r="H113" s="4">
        <v>95570319401246.594</v>
      </c>
      <c r="I113" s="4">
        <v>111074203206818</v>
      </c>
      <c r="J113" s="4">
        <v>128015626926352</v>
      </c>
      <c r="K113" s="4">
        <v>145962169855557</v>
      </c>
      <c r="L113" s="4">
        <v>164034207366375</v>
      </c>
      <c r="M113" s="4">
        <v>182273170857225</v>
      </c>
    </row>
  </sheetData>
  <conditionalFormatting sqref="E1:E109 E111:E112 E114:E1048576">
    <cfRule type="cellIs" dxfId="1" priority="5" operator="equal">
      <formula>"-"</formula>
    </cfRule>
  </conditionalFormatting>
  <conditionalFormatting sqref="F2:M1048576">
    <cfRule type="expression" dxfId="0" priority="1">
      <formula>"IF(E=""-"",TRUE,FALSE)"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7704-7F0D-4CF2-A675-9B80B47BE36B}">
  <dimension ref="A1:G4"/>
  <sheetViews>
    <sheetView zoomScaleNormal="100" workbookViewId="0">
      <selection activeCell="B3" sqref="B3:E4"/>
    </sheetView>
  </sheetViews>
  <sheetFormatPr defaultRowHeight="14.4" x14ac:dyDescent="0.3"/>
  <cols>
    <col min="2" max="2" width="28.33203125" customWidth="1"/>
    <col min="3" max="7" width="17.44140625" bestFit="1" customWidth="1"/>
  </cols>
  <sheetData>
    <row r="1" spans="1:7" x14ac:dyDescent="0.3">
      <c r="A1" s="1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 s="4">
        <f>365*Population!B2</f>
        <v>2413989298332.5</v>
      </c>
      <c r="C2" s="4">
        <f>365*Population!C2</f>
        <v>2691259282777.5</v>
      </c>
      <c r="D2" s="4">
        <f>365*Population!D2</f>
        <v>2825798523816.5698</v>
      </c>
      <c r="E2" s="4">
        <f>365*Population!E2</f>
        <v>2954791148402.6367</v>
      </c>
      <c r="F2" s="4">
        <f>365*Population!F2</f>
        <v>3076236138668.3994</v>
      </c>
      <c r="G2" s="4">
        <f>365*Population!G2</f>
        <v>3188919357523.5415</v>
      </c>
    </row>
    <row r="3" spans="1:7" x14ac:dyDescent="0.3">
      <c r="A3" s="2" t="s">
        <v>1</v>
      </c>
      <c r="B3" s="4">
        <f>365*Population!B3</f>
        <v>138827115447.5</v>
      </c>
      <c r="C3" s="4">
        <f>365*Population!C3</f>
        <v>141420564912.5</v>
      </c>
      <c r="D3" s="4">
        <f>365*Population!D3</f>
        <v>142754942847.59805</v>
      </c>
      <c r="E3" s="4">
        <f>365*Population!E3</f>
        <v>142966717399.35736</v>
      </c>
      <c r="F3" s="4">
        <f>365*Population!F3</f>
        <v>143090141292.38174</v>
      </c>
      <c r="G3" s="4">
        <f>365*Population!G3</f>
        <v>143093080209.28491</v>
      </c>
    </row>
    <row r="4" spans="1:7" x14ac:dyDescent="0.3">
      <c r="A4" s="2" t="s">
        <v>3</v>
      </c>
      <c r="B4" s="6">
        <f>365*Population!B4</f>
        <v>21909782000</v>
      </c>
      <c r="C4" s="6">
        <f>365*Population!C4</f>
        <v>21695198500</v>
      </c>
      <c r="D4" s="6">
        <f>365*Population!D4</f>
        <v>21522235095.831818</v>
      </c>
      <c r="E4" s="6">
        <f>365*Population!E4</f>
        <v>21583666358.005936</v>
      </c>
      <c r="F4" s="6">
        <f>365*Population!F4</f>
        <v>21653949159.218739</v>
      </c>
      <c r="G4" s="6">
        <f>365*Population!G4</f>
        <v>21699040027.173721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DF43-DF97-4445-B00E-18735A7A767E}">
  <dimension ref="A1:G4"/>
  <sheetViews>
    <sheetView zoomScaleNormal="100" workbookViewId="0">
      <selection activeCell="B2" sqref="B2:G3"/>
    </sheetView>
  </sheetViews>
  <sheetFormatPr defaultRowHeight="14.4" x14ac:dyDescent="0.3"/>
  <cols>
    <col min="2" max="2" width="28.33203125" customWidth="1"/>
    <col min="3" max="4" width="17.44140625" bestFit="1" customWidth="1"/>
    <col min="5" max="5" width="18.33203125" bestFit="1" customWidth="1"/>
    <col min="6" max="6" width="17.44140625" bestFit="1" customWidth="1"/>
    <col min="7" max="7" width="18.33203125" bestFit="1" customWidth="1"/>
  </cols>
  <sheetData>
    <row r="1" spans="1:7" x14ac:dyDescent="0.3">
      <c r="A1" s="1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 s="23">
        <f>$C$4/Population!$C$4*Population!B2</f>
        <v>37405318825823.227</v>
      </c>
      <c r="C2" s="23">
        <f>$C$4/Population!$C$4*Population!C2</f>
        <v>41701680941496.422</v>
      </c>
      <c r="D2" s="23">
        <f>$D$4/Population!$C$4*Population!D2</f>
        <v>49338502062336.906</v>
      </c>
      <c r="E2" s="23">
        <f>$E$4/Population!$C$4*Population!E2</f>
        <v>45141534263060.047</v>
      </c>
      <c r="F2" s="23">
        <f>$F$4/Population!$C$4*Population!F2</f>
        <v>42183362161713.938</v>
      </c>
      <c r="G2" s="23">
        <f>$G$4/Population!$C$4*Population!G2</f>
        <v>39846299273257.07</v>
      </c>
    </row>
    <row r="3" spans="1:7" x14ac:dyDescent="0.3">
      <c r="A3" s="2" t="s">
        <v>1</v>
      </c>
      <c r="B3" s="23">
        <f>$C$4/Population!$C$4*Population!B3</f>
        <v>2151158051350.999</v>
      </c>
      <c r="C3" s="23">
        <f>$C$4/Population!$C$4*Population!C3</f>
        <v>2191344146692.845</v>
      </c>
      <c r="D3" s="23">
        <f>$D$4/Population!$C$4*Population!D3</f>
        <v>2492504324965.8813</v>
      </c>
      <c r="E3" s="23">
        <f>$E$4/Population!$C$4*Population!E3</f>
        <v>2184160114141.8101</v>
      </c>
      <c r="F3" s="23">
        <f>$F$4/Population!$C$4*Population!F3</f>
        <v>1962145615557.3777</v>
      </c>
      <c r="G3" s="23">
        <f>$G$4/Population!$C$4*Population!G3</f>
        <v>1787981776490.9575</v>
      </c>
    </row>
    <row r="4" spans="1:7" x14ac:dyDescent="0.3">
      <c r="A4" s="2" t="s">
        <v>3</v>
      </c>
      <c r="B4" s="25">
        <f>$C$4/Population!$C$4*Population!B4</f>
        <v>339497106172.0921</v>
      </c>
      <c r="C4" s="6">
        <v>336172085536</v>
      </c>
      <c r="D4" s="6">
        <v>378798625207.48547</v>
      </c>
      <c r="E4" s="6">
        <v>331446284100.6814</v>
      </c>
      <c r="F4" s="6">
        <v>297498753100.24884</v>
      </c>
      <c r="G4" s="6">
        <v>271086620671.10178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A083-CB97-42E0-A421-2B7C99CB22F7}">
  <dimension ref="A1:G4"/>
  <sheetViews>
    <sheetView zoomScaleNormal="100" workbookViewId="0">
      <selection activeCell="G22" sqref="G22"/>
    </sheetView>
  </sheetViews>
  <sheetFormatPr defaultRowHeight="14.4" x14ac:dyDescent="0.3"/>
  <cols>
    <col min="2" max="2" width="28.33203125" customWidth="1"/>
    <col min="3" max="7" width="17.44140625" bestFit="1" customWidth="1"/>
  </cols>
  <sheetData>
    <row r="1" spans="1:7" x14ac:dyDescent="0.3">
      <c r="A1" s="1"/>
      <c r="B1" s="3">
        <v>2011</v>
      </c>
      <c r="C1" s="3">
        <v>2020</v>
      </c>
      <c r="D1" s="3">
        <v>2025</v>
      </c>
      <c r="E1" s="3">
        <f>D1+5</f>
        <v>2030</v>
      </c>
      <c r="F1" s="3">
        <f t="shared" ref="F1:G1" si="0">E1+5</f>
        <v>2035</v>
      </c>
      <c r="G1" s="3">
        <f t="shared" si="0"/>
        <v>2040</v>
      </c>
    </row>
    <row r="2" spans="1:7" x14ac:dyDescent="0.3">
      <c r="A2" s="2" t="s">
        <v>2</v>
      </c>
      <c r="B2" s="23">
        <f>$C$4/Population!$C$4*Population!B2</f>
        <v>275654807260.96954</v>
      </c>
      <c r="C2" s="23">
        <f>$C$4/Population!$C$4*Population!C2</f>
        <v>307316424060.27936</v>
      </c>
      <c r="D2" s="23">
        <f>$D$4/Population!$C$4*Population!D2</f>
        <v>327376504578.69885</v>
      </c>
      <c r="E2" s="23">
        <f>$E$4/Population!$C$4*Population!E2</f>
        <v>343989770165.16138</v>
      </c>
      <c r="F2" s="23">
        <f>$F$4/Population!$C$4*Population!F2</f>
        <v>359490476166.20178</v>
      </c>
      <c r="G2" s="23">
        <f>$G$4/Population!$C$4*Population!G2</f>
        <v>371805108791.10132</v>
      </c>
    </row>
    <row r="3" spans="1:7" x14ac:dyDescent="0.3">
      <c r="A3" s="2" t="s">
        <v>1</v>
      </c>
      <c r="B3" s="23">
        <f>$C$4/Population!$C$4*Population!B3</f>
        <v>15852747059.695515</v>
      </c>
      <c r="C3" s="23">
        <f>$C$4/Population!$C$4*Population!C3</f>
        <v>16148894525.183229</v>
      </c>
      <c r="D3" s="23">
        <f>$D$4/Population!$C$4*Population!D3</f>
        <v>16538551424.27424</v>
      </c>
      <c r="E3" s="23">
        <f>$E$4/Population!$C$4*Population!E3</f>
        <v>16643845804.824066</v>
      </c>
      <c r="F3" s="23">
        <f>$F$4/Population!$C$4*Population!F3</f>
        <v>16721584660.322556</v>
      </c>
      <c r="G3" s="23">
        <f>$G$4/Population!$C$4*Population!G3</f>
        <v>16683626109.561853</v>
      </c>
    </row>
    <row r="4" spans="1:7" x14ac:dyDescent="0.3">
      <c r="A4" s="2" t="s">
        <v>3</v>
      </c>
      <c r="B4" s="25">
        <f>$C$4/Population!$C$4*Population!B4</f>
        <v>2501890434.4405179</v>
      </c>
      <c r="C4" s="6">
        <v>2477387022.8575654</v>
      </c>
      <c r="D4" s="6">
        <v>2513448213.3843989</v>
      </c>
      <c r="E4" s="6">
        <v>2525703500.139771</v>
      </c>
      <c r="F4" s="6">
        <v>2535311623.5937886</v>
      </c>
      <c r="G4" s="6">
        <v>2529504428.9866433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A1D6-AB1A-4ADC-A57E-7B0BEA485D1B}">
  <dimension ref="A1:E7"/>
  <sheetViews>
    <sheetView zoomScale="85" zoomScaleNormal="85" workbookViewId="0">
      <selection activeCell="D13" sqref="D13"/>
    </sheetView>
  </sheetViews>
  <sheetFormatPr defaultColWidth="9.109375" defaultRowHeight="14.4" x14ac:dyDescent="0.3"/>
  <cols>
    <col min="1" max="1" width="31.6640625" style="16" customWidth="1"/>
    <col min="2" max="2" width="39.6640625" style="16" customWidth="1"/>
    <col min="3" max="3" width="14.6640625" style="16" customWidth="1"/>
    <col min="4" max="4" width="67.33203125" style="16" bestFit="1" customWidth="1"/>
    <col min="5" max="5" width="26.5546875" style="16" bestFit="1" customWidth="1"/>
    <col min="6" max="16384" width="9.109375" style="16"/>
  </cols>
  <sheetData>
    <row r="1" spans="1:5" s="18" customFormat="1" x14ac:dyDescent="0.3">
      <c r="A1" s="18" t="s">
        <v>106</v>
      </c>
      <c r="B1" s="18" t="s">
        <v>107</v>
      </c>
      <c r="C1" s="18" t="s">
        <v>108</v>
      </c>
      <c r="D1" s="18" t="s">
        <v>126</v>
      </c>
      <c r="E1" s="18" t="s">
        <v>131</v>
      </c>
    </row>
    <row r="2" spans="1:5" ht="28.8" x14ac:dyDescent="0.3">
      <c r="A2" s="16" t="s">
        <v>110</v>
      </c>
      <c r="B2" s="16" t="s">
        <v>128</v>
      </c>
      <c r="C2" s="16">
        <v>2023</v>
      </c>
      <c r="D2" s="19" t="s">
        <v>127</v>
      </c>
      <c r="E2" s="16" t="s">
        <v>132</v>
      </c>
    </row>
    <row r="3" spans="1:5" ht="28.8" x14ac:dyDescent="0.3">
      <c r="A3" s="16" t="s">
        <v>129</v>
      </c>
      <c r="B3" s="16" t="s">
        <v>133</v>
      </c>
      <c r="C3" s="16">
        <v>2023</v>
      </c>
      <c r="D3" s="19" t="s">
        <v>130</v>
      </c>
      <c r="E3" s="16" t="s">
        <v>134</v>
      </c>
    </row>
    <row r="4" spans="1:5" ht="28.8" x14ac:dyDescent="0.3">
      <c r="A4" s="16" t="s">
        <v>129</v>
      </c>
      <c r="B4" s="16" t="s">
        <v>135</v>
      </c>
      <c r="C4" s="16">
        <v>2023</v>
      </c>
      <c r="D4" s="19" t="s">
        <v>136</v>
      </c>
      <c r="E4" s="16" t="s">
        <v>137</v>
      </c>
    </row>
    <row r="5" spans="1:5" ht="28.8" x14ac:dyDescent="0.3">
      <c r="A5" s="13" t="s">
        <v>138</v>
      </c>
      <c r="B5" s="16" t="s">
        <v>139</v>
      </c>
      <c r="C5" s="16">
        <v>2022</v>
      </c>
      <c r="D5" s="19" t="s">
        <v>140</v>
      </c>
      <c r="E5" s="16" t="s">
        <v>142</v>
      </c>
    </row>
    <row r="6" spans="1:5" ht="28.8" x14ac:dyDescent="0.3">
      <c r="A6" s="16" t="s">
        <v>145</v>
      </c>
      <c r="B6" s="16" t="s">
        <v>146</v>
      </c>
      <c r="C6" s="20">
        <v>2022</v>
      </c>
      <c r="D6" s="19" t="s">
        <v>144</v>
      </c>
      <c r="E6" s="16" t="s">
        <v>143</v>
      </c>
    </row>
    <row r="7" spans="1:5" ht="28.8" x14ac:dyDescent="0.3">
      <c r="A7" s="16" t="s">
        <v>147</v>
      </c>
      <c r="B7" s="16" t="s">
        <v>149</v>
      </c>
      <c r="C7" s="16">
        <v>2014</v>
      </c>
      <c r="D7" s="19" t="s">
        <v>150</v>
      </c>
      <c r="E7" s="16" t="s">
        <v>151</v>
      </c>
    </row>
  </sheetData>
  <hyperlinks>
    <hyperlink ref="D2" r:id="rId1" xr:uid="{C1855A3E-A36F-4D92-92E5-0C0126B9EFB4}"/>
    <hyperlink ref="D3" r:id="rId2" xr:uid="{518D18C9-79C6-4D1C-AEA6-43B6FA454EAC}"/>
    <hyperlink ref="D4" r:id="rId3" xr:uid="{40E25257-EC6D-4A2F-9131-312B1FB06F52}"/>
    <hyperlink ref="D5" r:id="rId4" xr:uid="{BCA1613C-EB11-43F6-B16B-7046379D13FB}"/>
    <hyperlink ref="D6" r:id="rId5" xr:uid="{D4CD306D-8562-4EAB-BEBD-CF58F3CFB366}"/>
    <hyperlink ref="D7" r:id="rId6" xr:uid="{1B58B56D-D0EA-4721-9AD7-246CE3D54F69}"/>
  </hyperlinks>
  <pageMargins left="0.7" right="0.7" top="0.75" bottom="0.75" header="0.3" footer="0.3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6228-6A2B-4213-B48B-4BF6733E6801}">
  <dimension ref="A1:D55"/>
  <sheetViews>
    <sheetView zoomScale="85" zoomScaleNormal="85" workbookViewId="0">
      <pane ySplit="1" topLeftCell="A2" activePane="bottomLeft" state="frozen"/>
      <selection pane="bottomLeft" activeCell="M21" sqref="M21"/>
    </sheetView>
  </sheetViews>
  <sheetFormatPr defaultRowHeight="14.4" x14ac:dyDescent="0.3"/>
  <cols>
    <col min="1" max="1" width="24.33203125" bestFit="1" customWidth="1"/>
    <col min="2" max="2" width="20" style="13" bestFit="1" customWidth="1"/>
    <col min="3" max="3" width="18.44140625" bestFit="1" customWidth="1"/>
    <col min="4" max="4" width="20.33203125" bestFit="1" customWidth="1"/>
  </cols>
  <sheetData>
    <row r="1" spans="1:4" x14ac:dyDescent="0.3">
      <c r="A1" s="11" t="s">
        <v>5</v>
      </c>
      <c r="B1" s="14" t="s">
        <v>105</v>
      </c>
      <c r="C1" s="11" t="s">
        <v>63</v>
      </c>
      <c r="D1" s="11" t="s">
        <v>64</v>
      </c>
    </row>
    <row r="2" spans="1:4" x14ac:dyDescent="0.3">
      <c r="A2" t="s">
        <v>7</v>
      </c>
      <c r="B2" s="13" t="s">
        <v>52</v>
      </c>
      <c r="C2" s="12" t="s">
        <v>6</v>
      </c>
      <c r="D2" s="13" t="str">
        <f>IFERROR(VLOOKUP(C2,[1]Region!$A$1:$B$49,2,FALSE),"-")</f>
        <v>-</v>
      </c>
    </row>
    <row r="3" spans="1:4" x14ac:dyDescent="0.3">
      <c r="A3" t="s">
        <v>8</v>
      </c>
      <c r="B3" s="13" t="s">
        <v>52</v>
      </c>
      <c r="C3" s="12" t="s">
        <v>65</v>
      </c>
      <c r="D3" s="13" t="str">
        <f>IFERROR(VLOOKUP(C3,[1]Region!$A$1:$B$49,2,FALSE),"-")</f>
        <v>RoW</v>
      </c>
    </row>
    <row r="4" spans="1:4" x14ac:dyDescent="0.3">
      <c r="A4" t="s">
        <v>9</v>
      </c>
      <c r="B4" s="13" t="s">
        <v>52</v>
      </c>
      <c r="C4" s="12" t="s">
        <v>82</v>
      </c>
      <c r="D4" s="13" t="str">
        <f>IFERROR(VLOOKUP(C4,[1]Region!$A$1:$B$49,2,FALSE),"-")</f>
        <v>RoEU</v>
      </c>
    </row>
    <row r="5" spans="1:4" x14ac:dyDescent="0.3">
      <c r="A5" t="s">
        <v>10</v>
      </c>
      <c r="B5" s="13" t="s">
        <v>52</v>
      </c>
      <c r="C5" s="12" t="s">
        <v>66</v>
      </c>
      <c r="D5" s="13" t="str">
        <f>IFERROR(VLOOKUP(C5,[1]Region!$A$1:$B$49,2,FALSE),"-")</f>
        <v>RoEU</v>
      </c>
    </row>
    <row r="6" spans="1:4" x14ac:dyDescent="0.3">
      <c r="A6" t="s">
        <v>11</v>
      </c>
      <c r="B6" s="13" t="s">
        <v>52</v>
      </c>
      <c r="C6" s="12" t="s">
        <v>67</v>
      </c>
      <c r="D6" s="13" t="str">
        <f>IFERROR(VLOOKUP(C6,[1]Region!$A$1:$B$49,2,FALSE),"-")</f>
        <v>RoW</v>
      </c>
    </row>
    <row r="7" spans="1:4" x14ac:dyDescent="0.3">
      <c r="A7" t="s">
        <v>12</v>
      </c>
      <c r="B7" s="13" t="s">
        <v>52</v>
      </c>
      <c r="C7" s="12"/>
      <c r="D7" s="13" t="str">
        <f>IFERROR(VLOOKUP(C7,[1]Region!$A$1:$B$49,2,FALSE),"-")</f>
        <v>-</v>
      </c>
    </row>
    <row r="8" spans="1:4" x14ac:dyDescent="0.3">
      <c r="A8" t="s">
        <v>13</v>
      </c>
      <c r="B8" s="13" t="s">
        <v>52</v>
      </c>
      <c r="C8" s="12" t="s">
        <v>6</v>
      </c>
      <c r="D8" s="13" t="str">
        <f>IFERROR(VLOOKUP(C8,[1]Region!$A$1:$B$49,2,FALSE),"-")</f>
        <v>-</v>
      </c>
    </row>
    <row r="9" spans="1:4" x14ac:dyDescent="0.3">
      <c r="A9" t="s">
        <v>14</v>
      </c>
      <c r="B9" s="13" t="s">
        <v>52</v>
      </c>
      <c r="C9" s="12" t="s">
        <v>6</v>
      </c>
      <c r="D9" s="13" t="str">
        <f>IFERROR(VLOOKUP(C9,[1]Region!$A$1:$B$49,2,FALSE),"-")</f>
        <v>-</v>
      </c>
    </row>
    <row r="10" spans="1:4" x14ac:dyDescent="0.3">
      <c r="A10" t="s">
        <v>15</v>
      </c>
      <c r="B10" s="13" t="s">
        <v>52</v>
      </c>
      <c r="C10" s="12" t="s">
        <v>69</v>
      </c>
      <c r="D10" s="13" t="str">
        <f>IFERROR(VLOOKUP(C10,[1]Region!$A$1:$B$49,2,FALSE),"-")</f>
        <v>RoEU</v>
      </c>
    </row>
    <row r="11" spans="1:4" x14ac:dyDescent="0.3">
      <c r="A11" t="s">
        <v>16</v>
      </c>
      <c r="B11" s="13" t="s">
        <v>52</v>
      </c>
      <c r="C11" s="12" t="s">
        <v>83</v>
      </c>
      <c r="D11" s="13" t="str">
        <f>IFERROR(VLOOKUP(C11,[1]Region!$A$1:$B$49,2,FALSE),"-")</f>
        <v>RoEU</v>
      </c>
    </row>
    <row r="12" spans="1:4" x14ac:dyDescent="0.3">
      <c r="A12" t="s">
        <v>17</v>
      </c>
      <c r="B12" s="13" t="s">
        <v>52</v>
      </c>
      <c r="C12" s="12" t="s">
        <v>84</v>
      </c>
      <c r="D12" s="13" t="str">
        <f>IFERROR(VLOOKUP(C12,[1]Region!$A$1:$B$49,2,FALSE),"-")</f>
        <v>RoEU</v>
      </c>
    </row>
    <row r="13" spans="1:4" x14ac:dyDescent="0.3">
      <c r="A13" t="s">
        <v>18</v>
      </c>
      <c r="B13" s="13" t="s">
        <v>52</v>
      </c>
      <c r="C13" s="12" t="s">
        <v>72</v>
      </c>
      <c r="D13" s="13" t="str">
        <f>IFERROR(VLOOKUP(C13,[1]Region!$A$1:$B$49,2,FALSE),"-")</f>
        <v>RoEU</v>
      </c>
    </row>
    <row r="14" spans="1:4" x14ac:dyDescent="0.3">
      <c r="A14" t="s">
        <v>19</v>
      </c>
      <c r="B14" s="13" t="s">
        <v>52</v>
      </c>
      <c r="C14" s="12" t="s">
        <v>73</v>
      </c>
      <c r="D14" s="13" t="str">
        <f>IFERROR(VLOOKUP(C14,[1]Region!$A$1:$B$49,2,FALSE),"-")</f>
        <v>RoEU</v>
      </c>
    </row>
    <row r="15" spans="1:4" x14ac:dyDescent="0.3">
      <c r="A15" t="s">
        <v>20</v>
      </c>
      <c r="B15" s="13" t="s">
        <v>52</v>
      </c>
      <c r="C15" s="12" t="s">
        <v>70</v>
      </c>
      <c r="D15" s="13" t="str">
        <f>IFERROR(VLOOKUP(C15,[1]Region!$A$1:$B$49,2,FALSE),"-")</f>
        <v>RoEU</v>
      </c>
    </row>
    <row r="16" spans="1:4" x14ac:dyDescent="0.3">
      <c r="A16" t="s">
        <v>21</v>
      </c>
      <c r="B16" s="13" t="s">
        <v>52</v>
      </c>
      <c r="C16" s="12" t="s">
        <v>74</v>
      </c>
      <c r="D16" s="13" t="str">
        <f>IFERROR(VLOOKUP(C16,[1]Region!$A$1:$B$49,2,FALSE),"-")</f>
        <v>RoEU</v>
      </c>
    </row>
    <row r="17" spans="1:4" x14ac:dyDescent="0.3">
      <c r="A17" t="s">
        <v>22</v>
      </c>
      <c r="B17" s="13" t="s">
        <v>52</v>
      </c>
      <c r="C17" s="12" t="s">
        <v>75</v>
      </c>
      <c r="D17" s="13" t="str">
        <f>IFERROR(VLOOKUP(C17,[1]Region!$A$1:$B$49,2,FALSE),"-")</f>
        <v>RoEU</v>
      </c>
    </row>
    <row r="18" spans="1:4" x14ac:dyDescent="0.3">
      <c r="A18" t="s">
        <v>23</v>
      </c>
      <c r="B18" s="13" t="s">
        <v>52</v>
      </c>
      <c r="C18" s="12" t="s">
        <v>6</v>
      </c>
      <c r="D18" s="13" t="str">
        <f>IFERROR(VLOOKUP(C18,[1]Region!$A$1:$B$49,2,FALSE),"-")</f>
        <v>-</v>
      </c>
    </row>
    <row r="19" spans="1:4" x14ac:dyDescent="0.3">
      <c r="A19" t="s">
        <v>24</v>
      </c>
      <c r="B19" s="13" t="s">
        <v>52</v>
      </c>
      <c r="C19" s="12" t="s">
        <v>85</v>
      </c>
      <c r="D19" s="13" t="str">
        <f>IFERROR(VLOOKUP(C19,[1]Region!$A$1:$B$49,2,FALSE),"-")</f>
        <v>RoEU</v>
      </c>
    </row>
    <row r="20" spans="1:4" x14ac:dyDescent="0.3">
      <c r="A20" t="s">
        <v>25</v>
      </c>
      <c r="B20" s="13" t="s">
        <v>52</v>
      </c>
      <c r="C20" s="12" t="s">
        <v>6</v>
      </c>
      <c r="D20" s="13" t="str">
        <f>IFERROR(VLOOKUP(C20,[1]Region!$A$1:$B$49,2,FALSE),"-")</f>
        <v>-</v>
      </c>
    </row>
    <row r="21" spans="1:4" x14ac:dyDescent="0.3">
      <c r="A21" t="s">
        <v>3</v>
      </c>
      <c r="B21" s="13" t="s">
        <v>52</v>
      </c>
      <c r="C21" s="12" t="s">
        <v>76</v>
      </c>
      <c r="D21" s="13" t="str">
        <f>IFERROR(VLOOKUP(C21,[1]Region!$A$1:$B$49,2,FALSE),"-")</f>
        <v>Italy</v>
      </c>
    </row>
    <row r="22" spans="1:4" x14ac:dyDescent="0.3">
      <c r="A22" t="s">
        <v>26</v>
      </c>
      <c r="B22" s="13" t="s">
        <v>52</v>
      </c>
      <c r="C22" s="12" t="s">
        <v>87</v>
      </c>
      <c r="D22" s="13" t="str">
        <f>IFERROR(VLOOKUP(C22,[1]Region!$A$1:$B$49,2,FALSE),"-")</f>
        <v>RoW</v>
      </c>
    </row>
    <row r="23" spans="1:4" x14ac:dyDescent="0.3">
      <c r="A23" t="s">
        <v>27</v>
      </c>
      <c r="B23" s="13" t="s">
        <v>52</v>
      </c>
      <c r="C23" s="12" t="s">
        <v>88</v>
      </c>
      <c r="D23" s="13" t="str">
        <f>IFERROR(VLOOKUP(C23,[1]Region!$A$1:$B$49,2,FALSE),"-")</f>
        <v>RoW</v>
      </c>
    </row>
    <row r="24" spans="1:4" x14ac:dyDescent="0.3">
      <c r="A24" t="s">
        <v>28</v>
      </c>
      <c r="B24" s="13" t="s">
        <v>52</v>
      </c>
      <c r="C24" s="12" t="s">
        <v>89</v>
      </c>
      <c r="D24" s="13" t="str">
        <f>IFERROR(VLOOKUP(C24,[1]Region!$A$1:$B$49,2,FALSE),"-")</f>
        <v>RoEU</v>
      </c>
    </row>
    <row r="25" spans="1:4" x14ac:dyDescent="0.3">
      <c r="A25" t="s">
        <v>29</v>
      </c>
      <c r="B25" s="13" t="s">
        <v>52</v>
      </c>
      <c r="C25" s="12" t="s">
        <v>90</v>
      </c>
      <c r="D25" s="13" t="str">
        <f>IFERROR(VLOOKUP(C25,[1]Region!$A$1:$B$49,2,FALSE),"-")</f>
        <v>RoEU</v>
      </c>
    </row>
    <row r="26" spans="1:4" x14ac:dyDescent="0.3">
      <c r="A26" t="s">
        <v>30</v>
      </c>
      <c r="B26" s="13" t="s">
        <v>52</v>
      </c>
      <c r="C26" s="12" t="s">
        <v>77</v>
      </c>
      <c r="D26" s="13" t="str">
        <f>IFERROR(VLOOKUP(C26,[1]Region!$A$1:$B$49,2,FALSE),"-")</f>
        <v>RoEU</v>
      </c>
    </row>
    <row r="27" spans="1:4" x14ac:dyDescent="0.3">
      <c r="A27" t="s">
        <v>31</v>
      </c>
      <c r="B27" s="13" t="s">
        <v>52</v>
      </c>
      <c r="C27" s="12" t="s">
        <v>91</v>
      </c>
      <c r="D27" s="13" t="str">
        <f>IFERROR(VLOOKUP(C27,[1]Region!$A$1:$B$49,2,FALSE),"-")</f>
        <v>RoW</v>
      </c>
    </row>
    <row r="28" spans="1:4" x14ac:dyDescent="0.3">
      <c r="A28" t="s">
        <v>32</v>
      </c>
      <c r="B28" s="13" t="s">
        <v>52</v>
      </c>
      <c r="C28" s="12" t="s">
        <v>92</v>
      </c>
      <c r="D28" s="13" t="str">
        <f>IFERROR(VLOOKUP(C28,[1]Region!$A$1:$B$49,2,FALSE),"-")</f>
        <v>RoEU</v>
      </c>
    </row>
    <row r="29" spans="1:4" x14ac:dyDescent="0.3">
      <c r="A29" t="s">
        <v>33</v>
      </c>
      <c r="B29" s="13" t="s">
        <v>52</v>
      </c>
      <c r="C29" s="12" t="s">
        <v>6</v>
      </c>
      <c r="D29" s="13" t="str">
        <f>IFERROR(VLOOKUP(C29,[1]Region!$A$1:$B$49,2,FALSE),"-")</f>
        <v>-</v>
      </c>
    </row>
    <row r="30" spans="1:4" x14ac:dyDescent="0.3">
      <c r="A30" t="s">
        <v>34</v>
      </c>
      <c r="B30" s="13" t="s">
        <v>52</v>
      </c>
      <c r="C30" s="12" t="s">
        <v>78</v>
      </c>
      <c r="D30" s="13" t="str">
        <f>IFERROR(VLOOKUP(C30,[1]Region!$A$1:$B$49,2,FALSE),"-")</f>
        <v>RoW</v>
      </c>
    </row>
    <row r="31" spans="1:4" x14ac:dyDescent="0.3">
      <c r="A31" t="s">
        <v>35</v>
      </c>
      <c r="B31" s="13" t="s">
        <v>52</v>
      </c>
      <c r="C31" s="12" t="s">
        <v>93</v>
      </c>
      <c r="D31" s="13" t="str">
        <f>IFERROR(VLOOKUP(C31,[1]Region!$A$1:$B$49,2,FALSE),"-")</f>
        <v>RoEU</v>
      </c>
    </row>
    <row r="32" spans="1:4" x14ac:dyDescent="0.3">
      <c r="A32" t="s">
        <v>36</v>
      </c>
      <c r="B32" s="13" t="s">
        <v>52</v>
      </c>
      <c r="C32" s="12" t="s">
        <v>94</v>
      </c>
      <c r="D32" s="13" t="str">
        <f>IFERROR(VLOOKUP(C32,[1]Region!$A$1:$B$49,2,FALSE),"-")</f>
        <v>RoEU</v>
      </c>
    </row>
    <row r="33" spans="1:4" x14ac:dyDescent="0.3">
      <c r="A33" t="s">
        <v>37</v>
      </c>
      <c r="B33" s="13" t="s">
        <v>52</v>
      </c>
      <c r="C33" s="12" t="s">
        <v>95</v>
      </c>
      <c r="D33" s="13" t="str">
        <f>IFERROR(VLOOKUP(C33,[1]Region!$A$1:$B$49,2,FALSE),"-")</f>
        <v>RoEU</v>
      </c>
    </row>
    <row r="34" spans="1:4" x14ac:dyDescent="0.3">
      <c r="A34" t="s">
        <v>38</v>
      </c>
      <c r="B34" s="13" t="s">
        <v>52</v>
      </c>
      <c r="C34" s="12" t="s">
        <v>96</v>
      </c>
      <c r="D34" s="13" t="str">
        <f>IFERROR(VLOOKUP(C34,[1]Region!$A$1:$B$49,2,FALSE),"-")</f>
        <v>RoEU</v>
      </c>
    </row>
    <row r="35" spans="1:4" x14ac:dyDescent="0.3">
      <c r="A35" t="s">
        <v>39</v>
      </c>
      <c r="B35" s="13" t="s">
        <v>52</v>
      </c>
      <c r="C35" s="12" t="s">
        <v>71</v>
      </c>
      <c r="D35" s="13" t="str">
        <f>IFERROR(VLOOKUP(C35,[1]Region!$A$1:$B$49,2,FALSE),"-")</f>
        <v>RoEU</v>
      </c>
    </row>
    <row r="36" spans="1:4" x14ac:dyDescent="0.3">
      <c r="A36" t="s">
        <v>40</v>
      </c>
      <c r="B36" s="13" t="s">
        <v>52</v>
      </c>
      <c r="C36" s="12" t="s">
        <v>86</v>
      </c>
      <c r="D36" s="13" t="str">
        <f>IFERROR(VLOOKUP(C36,[1]Region!$A$1:$B$49,2,FALSE),"-")</f>
        <v>RoEU</v>
      </c>
    </row>
    <row r="37" spans="1:4" x14ac:dyDescent="0.3">
      <c r="A37" t="s">
        <v>41</v>
      </c>
      <c r="B37" s="13" t="s">
        <v>52</v>
      </c>
      <c r="C37" s="12" t="s">
        <v>68</v>
      </c>
      <c r="D37" s="13" t="str">
        <f>IFERROR(VLOOKUP(C37,[1]Region!$A$1:$B$49,2,FALSE),"-")</f>
        <v>RoW</v>
      </c>
    </row>
    <row r="38" spans="1:4" x14ac:dyDescent="0.3">
      <c r="A38" t="s">
        <v>42</v>
      </c>
      <c r="B38" s="13" t="s">
        <v>52</v>
      </c>
      <c r="C38" s="12" t="s">
        <v>97</v>
      </c>
      <c r="D38" s="13" t="str">
        <f>IFERROR(VLOOKUP(C38,[1]Region!$A$1:$B$49,2,FALSE),"-")</f>
        <v>RoW</v>
      </c>
    </row>
    <row r="39" spans="1:4" x14ac:dyDescent="0.3">
      <c r="A39" t="s">
        <v>43</v>
      </c>
      <c r="B39" s="13" t="s">
        <v>52</v>
      </c>
      <c r="C39" s="12" t="s">
        <v>98</v>
      </c>
      <c r="D39" s="13" t="str">
        <f>IFERROR(VLOOKUP(C39,[1]Region!$A$1:$B$49,2,FALSE),"-")</f>
        <v>RoW</v>
      </c>
    </row>
    <row r="40" spans="1:4" x14ac:dyDescent="0.3">
      <c r="A40" t="s">
        <v>44</v>
      </c>
      <c r="B40" s="13" t="s">
        <v>52</v>
      </c>
      <c r="C40" s="12" t="s">
        <v>99</v>
      </c>
      <c r="D40" s="13" t="str">
        <f>IFERROR(VLOOKUP(C40,[1]Region!$A$1:$B$49,2,FALSE),"-")</f>
        <v>RoW</v>
      </c>
    </row>
    <row r="41" spans="1:4" x14ac:dyDescent="0.3">
      <c r="A41" t="s">
        <v>45</v>
      </c>
      <c r="B41" s="13" t="s">
        <v>52</v>
      </c>
      <c r="C41" s="12" t="s">
        <v>6</v>
      </c>
      <c r="D41" s="13" t="str">
        <f>IFERROR(VLOOKUP(C41,[1]Region!$A$1:$B$49,2,FALSE),"-")</f>
        <v>-</v>
      </c>
    </row>
    <row r="42" spans="1:4" x14ac:dyDescent="0.3">
      <c r="A42" t="s">
        <v>46</v>
      </c>
      <c r="B42" s="13" t="s">
        <v>52</v>
      </c>
      <c r="C42" s="12" t="s">
        <v>6</v>
      </c>
      <c r="D42" s="13" t="str">
        <f>IFERROR(VLOOKUP(C42,[1]Region!$A$1:$B$49,2,FALSE),"-")</f>
        <v>-</v>
      </c>
    </row>
    <row r="43" spans="1:4" x14ac:dyDescent="0.3">
      <c r="A43" t="s">
        <v>47</v>
      </c>
      <c r="B43" s="13" t="s">
        <v>52</v>
      </c>
      <c r="C43" s="12" t="s">
        <v>6</v>
      </c>
      <c r="D43" s="13" t="str">
        <f>IFERROR(VLOOKUP(C43,[1]Region!$A$1:$B$49,2,FALSE),"-")</f>
        <v>-</v>
      </c>
    </row>
    <row r="44" spans="1:4" x14ac:dyDescent="0.3">
      <c r="A44" t="s">
        <v>48</v>
      </c>
      <c r="B44" s="13" t="s">
        <v>52</v>
      </c>
      <c r="C44" s="12" t="s">
        <v>6</v>
      </c>
      <c r="D44" s="13" t="str">
        <f>IFERROR(VLOOKUP(C44,[1]Region!$A$1:$B$49,2,FALSE),"-")</f>
        <v>-</v>
      </c>
    </row>
    <row r="45" spans="1:4" x14ac:dyDescent="0.3">
      <c r="A45" t="s">
        <v>49</v>
      </c>
      <c r="B45" s="13" t="s">
        <v>52</v>
      </c>
      <c r="C45" s="12" t="s">
        <v>6</v>
      </c>
      <c r="D45" s="13" t="str">
        <f>IFERROR(VLOOKUP(C45,[1]Region!$A$1:$B$49,2,FALSE),"-")</f>
        <v>-</v>
      </c>
    </row>
    <row r="46" spans="1:4" x14ac:dyDescent="0.3">
      <c r="A46" t="s">
        <v>50</v>
      </c>
      <c r="B46" s="13" t="s">
        <v>52</v>
      </c>
      <c r="C46" s="12" t="s">
        <v>6</v>
      </c>
      <c r="D46" s="13" t="str">
        <f>IFERROR(VLOOKUP(C46,[1]Region!$A$1:$B$49,2,FALSE),"-")</f>
        <v>-</v>
      </c>
    </row>
    <row r="47" spans="1:4" x14ac:dyDescent="0.3">
      <c r="A47" t="s">
        <v>56</v>
      </c>
      <c r="B47" s="13" t="s">
        <v>51</v>
      </c>
      <c r="C47" s="12" t="s">
        <v>6</v>
      </c>
      <c r="D47" s="13" t="str">
        <f>IFERROR(VLOOKUP(C47,[1]Region!$A$1:$B$49,2,FALSE),"-")</f>
        <v>-</v>
      </c>
    </row>
    <row r="48" spans="1:4" x14ac:dyDescent="0.3">
      <c r="A48" t="s">
        <v>57</v>
      </c>
      <c r="B48" s="13" t="s">
        <v>51</v>
      </c>
      <c r="C48" s="12" t="s">
        <v>79</v>
      </c>
      <c r="D48" s="13" t="str">
        <f>IFERROR(VLOOKUP(C48,[1]Region!$A$1:$B$49,2,FALSE),"-")</f>
        <v>RoW</v>
      </c>
    </row>
    <row r="49" spans="1:4" x14ac:dyDescent="0.3">
      <c r="A49" t="s">
        <v>58</v>
      </c>
      <c r="B49" s="13" t="s">
        <v>51</v>
      </c>
      <c r="C49" s="12" t="s">
        <v>100</v>
      </c>
      <c r="D49" s="13" t="str">
        <f>IFERROR(VLOOKUP(C49,[1]Region!$A$1:$B$49,2,FALSE),"-")</f>
        <v>RoEU</v>
      </c>
    </row>
    <row r="50" spans="1:4" x14ac:dyDescent="0.3">
      <c r="A50" t="s">
        <v>114</v>
      </c>
      <c r="B50" s="13" t="s">
        <v>51</v>
      </c>
      <c r="C50" s="12" t="s">
        <v>101</v>
      </c>
      <c r="D50" s="13" t="str">
        <f>IFERROR(VLOOKUP(C50,[1]Region!$A$1:$B$49,2,FALSE),"-")</f>
        <v>RoW</v>
      </c>
    </row>
    <row r="51" spans="1:4" x14ac:dyDescent="0.3">
      <c r="A51" t="s">
        <v>59</v>
      </c>
      <c r="B51" s="13" t="s">
        <v>51</v>
      </c>
      <c r="C51" s="12" t="s">
        <v>102</v>
      </c>
      <c r="D51" s="13" t="str">
        <f>IFERROR(VLOOKUP(C51,[1]Region!$A$1:$B$49,2,FALSE),"-")</f>
        <v>RoEU</v>
      </c>
    </row>
    <row r="52" spans="1:4" x14ac:dyDescent="0.3">
      <c r="A52" t="s">
        <v>60</v>
      </c>
      <c r="B52" s="13" t="s">
        <v>51</v>
      </c>
      <c r="C52" s="12" t="s">
        <v>80</v>
      </c>
      <c r="D52" s="13" t="str">
        <f>IFERROR(VLOOKUP(C52,[1]Region!$A$1:$B$49,2,FALSE),"-")</f>
        <v>RoW</v>
      </c>
    </row>
    <row r="53" spans="1:4" x14ac:dyDescent="0.3">
      <c r="A53" t="s">
        <v>61</v>
      </c>
      <c r="B53" s="13" t="s">
        <v>51</v>
      </c>
      <c r="C53" s="12" t="s">
        <v>103</v>
      </c>
      <c r="D53" s="13" t="str">
        <f>IFERROR(VLOOKUP(C53,[1]Region!$A$1:$B$49,2,FALSE),"-")</f>
        <v>RoW</v>
      </c>
    </row>
    <row r="54" spans="1:4" x14ac:dyDescent="0.3">
      <c r="A54" t="s">
        <v>62</v>
      </c>
      <c r="B54" s="13" t="s">
        <v>51</v>
      </c>
      <c r="C54" s="12" t="s">
        <v>81</v>
      </c>
      <c r="D54" s="13" t="str">
        <f>IFERROR(VLOOKUP(C54,[1]Region!$A$1:$B$49,2,FALSE),"-")</f>
        <v>RoEU</v>
      </c>
    </row>
    <row r="55" spans="1:4" x14ac:dyDescent="0.3">
      <c r="A55" t="s">
        <v>115</v>
      </c>
      <c r="B55" s="13" t="s">
        <v>51</v>
      </c>
      <c r="C55" s="12" t="s">
        <v>104</v>
      </c>
      <c r="D55" s="13" t="str">
        <f>IFERROR(VLOOKUP(C55,[1]Region!$A$1:$B$49,2,FALSE),"-")</f>
        <v>RoW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C64956-8B4C-4197-97BD-52AF4E6710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F70A4F-3115-4320-AFA1-B3B558BC2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Change in consumption</vt:lpstr>
      <vt:lpstr>GDP</vt:lpstr>
      <vt:lpstr>GDP Growth Rates</vt:lpstr>
      <vt:lpstr>GDP per capita</vt:lpstr>
      <vt:lpstr>Population</vt:lpstr>
      <vt:lpstr>Population_no_world</vt:lpstr>
      <vt:lpstr>Projection</vt:lpstr>
      <vt:lpstr>Number of meals</vt:lpstr>
      <vt:lpstr>Number of km</vt:lpstr>
      <vt:lpstr>Number of sqm</vt:lpstr>
      <vt:lpstr>Sources</vt:lpstr>
      <vt:lpstr>OECD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2024-04-23T18:02:24Z</dcterms:modified>
</cp:coreProperties>
</file>