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lorenzorinaldi/Documents/GitHub/SESAM/GeoP_LikeMindedness_EU-gas/plots/"/>
    </mc:Choice>
  </mc:AlternateContent>
  <xr:revisionPtr revIDLastSave="0" documentId="13_ncr:1_{C3D8CC06-587C-924C-B263-1D1FB778D824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Figure1" sheetId="1" r:id="rId1"/>
    <sheet name="Foglio1" sheetId="2" r:id="rId2"/>
    <sheet name="Figure1 (old)" sheetId="3" r:id="rId3"/>
    <sheet name="Foglio2" sheetId="4" r:id="rId4"/>
  </sheets>
  <definedNames>
    <definedName name="_xlnm._FilterDatabase" localSheetId="0" hidden="1">Figure1!$A$4:$Y$160</definedName>
    <definedName name="_xlnm._FilterDatabase" localSheetId="2" hidden="1">'Figure1 (old)'!$B$4:$U$160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6" i="3" l="1"/>
  <c r="S6" i="3"/>
  <c r="R7" i="3"/>
  <c r="S7" i="3"/>
  <c r="R8" i="3"/>
  <c r="S8" i="3"/>
  <c r="R9" i="3"/>
  <c r="S9" i="3"/>
  <c r="R10" i="3"/>
  <c r="S10" i="3"/>
  <c r="R11" i="3"/>
  <c r="S11" i="3"/>
  <c r="R12" i="3"/>
  <c r="S12" i="3"/>
  <c r="R13" i="3"/>
  <c r="S13" i="3"/>
  <c r="R14" i="3"/>
  <c r="S14" i="3"/>
  <c r="R15" i="3"/>
  <c r="S15" i="3"/>
  <c r="R16" i="3"/>
  <c r="S16" i="3"/>
  <c r="R17" i="3"/>
  <c r="S17" i="3"/>
  <c r="R18" i="3"/>
  <c r="S18" i="3"/>
  <c r="R19" i="3"/>
  <c r="S19" i="3"/>
  <c r="R20" i="3"/>
  <c r="S20" i="3"/>
  <c r="R21" i="3"/>
  <c r="S21" i="3"/>
  <c r="R22" i="3"/>
  <c r="S22" i="3"/>
  <c r="R23" i="3"/>
  <c r="S23" i="3"/>
  <c r="R24" i="3"/>
  <c r="S24" i="3"/>
  <c r="R25" i="3"/>
  <c r="S25" i="3"/>
  <c r="R26" i="3"/>
  <c r="S26" i="3"/>
  <c r="R27" i="3"/>
  <c r="S27" i="3"/>
  <c r="R28" i="3"/>
  <c r="S28" i="3"/>
  <c r="R29" i="3"/>
  <c r="S29" i="3"/>
  <c r="R30" i="3"/>
  <c r="S30" i="3"/>
  <c r="R31" i="3"/>
  <c r="S31" i="3"/>
  <c r="R32" i="3"/>
  <c r="S32" i="3"/>
  <c r="R33" i="3"/>
  <c r="S33" i="3"/>
  <c r="R34" i="3"/>
  <c r="S34" i="3"/>
  <c r="R35" i="3"/>
  <c r="S35" i="3"/>
  <c r="R36" i="3"/>
  <c r="S36" i="3"/>
  <c r="R37" i="3"/>
  <c r="S37" i="3"/>
  <c r="R38" i="3"/>
  <c r="S38" i="3"/>
  <c r="R39" i="3"/>
  <c r="S39" i="3"/>
  <c r="R40" i="3"/>
  <c r="S40" i="3"/>
  <c r="R41" i="3"/>
  <c r="S41" i="3"/>
  <c r="R42" i="3"/>
  <c r="S42" i="3"/>
  <c r="R43" i="3"/>
  <c r="S43" i="3"/>
  <c r="R44" i="3"/>
  <c r="S44" i="3"/>
  <c r="R45" i="3"/>
  <c r="S45" i="3"/>
  <c r="R46" i="3"/>
  <c r="S46" i="3"/>
  <c r="R47" i="3"/>
  <c r="S47" i="3"/>
  <c r="R48" i="3"/>
  <c r="S48" i="3"/>
  <c r="R49" i="3"/>
  <c r="S49" i="3"/>
  <c r="R50" i="3"/>
  <c r="S50" i="3"/>
  <c r="R51" i="3"/>
  <c r="S51" i="3"/>
  <c r="R52" i="3"/>
  <c r="S52" i="3"/>
  <c r="R53" i="3"/>
  <c r="S53" i="3"/>
  <c r="R54" i="3"/>
  <c r="S54" i="3"/>
  <c r="R55" i="3"/>
  <c r="S55" i="3"/>
  <c r="R56" i="3"/>
  <c r="S56" i="3"/>
  <c r="R57" i="3"/>
  <c r="S57" i="3"/>
  <c r="R58" i="3"/>
  <c r="S58" i="3"/>
  <c r="R59" i="3"/>
  <c r="S59" i="3"/>
  <c r="R60" i="3"/>
  <c r="S60" i="3"/>
  <c r="R61" i="3"/>
  <c r="S61" i="3"/>
  <c r="R62" i="3"/>
  <c r="S62" i="3"/>
  <c r="R63" i="3"/>
  <c r="S63" i="3"/>
  <c r="R64" i="3"/>
  <c r="S64" i="3"/>
  <c r="R65" i="3"/>
  <c r="S65" i="3"/>
  <c r="R66" i="3"/>
  <c r="S66" i="3"/>
  <c r="R67" i="3"/>
  <c r="S67" i="3"/>
  <c r="R68" i="3"/>
  <c r="S68" i="3"/>
  <c r="R69" i="3"/>
  <c r="S69" i="3"/>
  <c r="R70" i="3"/>
  <c r="S70" i="3"/>
  <c r="R71" i="3"/>
  <c r="S71" i="3"/>
  <c r="R72" i="3"/>
  <c r="S72" i="3"/>
  <c r="R73" i="3"/>
  <c r="S73" i="3"/>
  <c r="R74" i="3"/>
  <c r="S74" i="3"/>
  <c r="R75" i="3"/>
  <c r="S75" i="3"/>
  <c r="R76" i="3"/>
  <c r="S76" i="3"/>
  <c r="R77" i="3"/>
  <c r="S77" i="3"/>
  <c r="R78" i="3"/>
  <c r="S78" i="3"/>
  <c r="R79" i="3"/>
  <c r="S79" i="3"/>
  <c r="R80" i="3"/>
  <c r="S80" i="3"/>
  <c r="R81" i="3"/>
  <c r="S81" i="3"/>
  <c r="R82" i="3"/>
  <c r="S82" i="3"/>
  <c r="R83" i="3"/>
  <c r="S83" i="3"/>
  <c r="R84" i="3"/>
  <c r="S84" i="3"/>
  <c r="R85" i="3"/>
  <c r="S85" i="3"/>
  <c r="R86" i="3"/>
  <c r="S86" i="3"/>
  <c r="R87" i="3"/>
  <c r="S87" i="3"/>
  <c r="R88" i="3"/>
  <c r="S88" i="3"/>
  <c r="R89" i="3"/>
  <c r="S89" i="3"/>
  <c r="R90" i="3"/>
  <c r="S90" i="3"/>
  <c r="R91" i="3"/>
  <c r="S91" i="3"/>
  <c r="R92" i="3"/>
  <c r="S92" i="3"/>
  <c r="R93" i="3"/>
  <c r="S93" i="3"/>
  <c r="R94" i="3"/>
  <c r="S94" i="3"/>
  <c r="R95" i="3"/>
  <c r="S95" i="3"/>
  <c r="R96" i="3"/>
  <c r="S96" i="3"/>
  <c r="R97" i="3"/>
  <c r="S97" i="3"/>
  <c r="R98" i="3"/>
  <c r="S98" i="3"/>
  <c r="R99" i="3"/>
  <c r="S99" i="3"/>
  <c r="R100" i="3"/>
  <c r="S100" i="3"/>
  <c r="R101" i="3"/>
  <c r="S101" i="3"/>
  <c r="R102" i="3"/>
  <c r="S102" i="3"/>
  <c r="R103" i="3"/>
  <c r="S103" i="3"/>
  <c r="R104" i="3"/>
  <c r="S104" i="3"/>
  <c r="R105" i="3"/>
  <c r="S105" i="3"/>
  <c r="R106" i="3"/>
  <c r="S106" i="3"/>
  <c r="R107" i="3"/>
  <c r="S107" i="3"/>
  <c r="R108" i="3"/>
  <c r="S108" i="3"/>
  <c r="R109" i="3"/>
  <c r="S109" i="3"/>
  <c r="R110" i="3"/>
  <c r="S110" i="3"/>
  <c r="R111" i="3"/>
  <c r="S111" i="3"/>
  <c r="R112" i="3"/>
  <c r="S112" i="3"/>
  <c r="R113" i="3"/>
  <c r="S113" i="3"/>
  <c r="R114" i="3"/>
  <c r="S114" i="3"/>
  <c r="R115" i="3"/>
  <c r="S115" i="3"/>
  <c r="R116" i="3"/>
  <c r="S116" i="3"/>
  <c r="R117" i="3"/>
  <c r="S117" i="3"/>
  <c r="R118" i="3"/>
  <c r="S118" i="3"/>
  <c r="R119" i="3"/>
  <c r="S119" i="3"/>
  <c r="R120" i="3"/>
  <c r="S120" i="3"/>
  <c r="R121" i="3"/>
  <c r="S121" i="3"/>
  <c r="R122" i="3"/>
  <c r="S122" i="3"/>
  <c r="R123" i="3"/>
  <c r="S123" i="3"/>
  <c r="R124" i="3"/>
  <c r="S124" i="3"/>
  <c r="R125" i="3"/>
  <c r="S125" i="3"/>
  <c r="R126" i="3"/>
  <c r="S126" i="3"/>
  <c r="R127" i="3"/>
  <c r="S127" i="3"/>
  <c r="R128" i="3"/>
  <c r="S128" i="3"/>
  <c r="R129" i="3"/>
  <c r="S129" i="3"/>
  <c r="R130" i="3"/>
  <c r="S130" i="3"/>
  <c r="R131" i="3"/>
  <c r="S131" i="3"/>
  <c r="R132" i="3"/>
  <c r="S132" i="3"/>
  <c r="R133" i="3"/>
  <c r="S133" i="3"/>
  <c r="R134" i="3"/>
  <c r="S134" i="3"/>
  <c r="R135" i="3"/>
  <c r="S135" i="3"/>
  <c r="R136" i="3"/>
  <c r="S136" i="3"/>
  <c r="R137" i="3"/>
  <c r="S137" i="3"/>
  <c r="R138" i="3"/>
  <c r="S138" i="3"/>
  <c r="R139" i="3"/>
  <c r="S139" i="3"/>
  <c r="R140" i="3"/>
  <c r="S140" i="3"/>
  <c r="R141" i="3"/>
  <c r="S141" i="3"/>
  <c r="R142" i="3"/>
  <c r="S142" i="3"/>
  <c r="R143" i="3"/>
  <c r="S143" i="3"/>
  <c r="R144" i="3"/>
  <c r="S144" i="3"/>
  <c r="R145" i="3"/>
  <c r="S145" i="3"/>
  <c r="R146" i="3"/>
  <c r="S146" i="3"/>
  <c r="R147" i="3"/>
  <c r="S147" i="3"/>
  <c r="R148" i="3"/>
  <c r="S148" i="3"/>
  <c r="R149" i="3"/>
  <c r="S149" i="3"/>
  <c r="R150" i="3"/>
  <c r="S150" i="3"/>
  <c r="R151" i="3"/>
  <c r="S151" i="3"/>
  <c r="R152" i="3"/>
  <c r="S152" i="3"/>
  <c r="R153" i="3"/>
  <c r="S153" i="3"/>
  <c r="R154" i="3"/>
  <c r="S154" i="3"/>
  <c r="R155" i="3"/>
  <c r="S155" i="3"/>
  <c r="R156" i="3"/>
  <c r="S156" i="3"/>
  <c r="R157" i="3"/>
  <c r="S157" i="3"/>
  <c r="R158" i="3"/>
  <c r="S158" i="3"/>
  <c r="R159" i="3"/>
  <c r="S159" i="3"/>
  <c r="R160" i="3"/>
  <c r="S160" i="3"/>
  <c r="R5" i="3"/>
  <c r="S5" i="3"/>
  <c r="W160" i="3" l="1"/>
  <c r="T160" i="3"/>
  <c r="N160" i="3"/>
  <c r="T159" i="3"/>
  <c r="N159" i="3"/>
  <c r="W158" i="3"/>
  <c r="N158" i="3"/>
  <c r="W157" i="3"/>
  <c r="N157" i="3"/>
  <c r="T156" i="3"/>
  <c r="N156" i="3"/>
  <c r="N155" i="3"/>
  <c r="T154" i="3"/>
  <c r="N154" i="3"/>
  <c r="N153" i="3"/>
  <c r="T152" i="3"/>
  <c r="N152" i="3"/>
  <c r="N151" i="3"/>
  <c r="N150" i="3"/>
  <c r="N149" i="3"/>
  <c r="N148" i="3"/>
  <c r="T147" i="3"/>
  <c r="N147" i="3"/>
  <c r="N146" i="3"/>
  <c r="N145" i="3"/>
  <c r="N144" i="3"/>
  <c r="T143" i="3"/>
  <c r="N143" i="3"/>
  <c r="T142" i="3"/>
  <c r="N142" i="3"/>
  <c r="T141" i="3"/>
  <c r="N141" i="3"/>
  <c r="T140" i="3"/>
  <c r="N140" i="3"/>
  <c r="N139" i="3"/>
  <c r="N138" i="3"/>
  <c r="T137" i="3"/>
  <c r="N137" i="3"/>
  <c r="T136" i="3"/>
  <c r="N136" i="3"/>
  <c r="T135" i="3"/>
  <c r="N135" i="3"/>
  <c r="T134" i="3"/>
  <c r="N134" i="3"/>
  <c r="T133" i="3"/>
  <c r="N133" i="3"/>
  <c r="N132" i="3"/>
  <c r="T131" i="3"/>
  <c r="N131" i="3"/>
  <c r="T130" i="3"/>
  <c r="N130" i="3"/>
  <c r="N129" i="3"/>
  <c r="N128" i="3"/>
  <c r="N127" i="3"/>
  <c r="N126" i="3"/>
  <c r="T125" i="3"/>
  <c r="N125" i="3"/>
  <c r="T124" i="3"/>
  <c r="N124" i="3"/>
  <c r="N123" i="3"/>
  <c r="N122" i="3"/>
  <c r="N121" i="3"/>
  <c r="N120" i="3"/>
  <c r="T119" i="3"/>
  <c r="N119" i="3"/>
  <c r="N118" i="3"/>
  <c r="T117" i="3"/>
  <c r="N117" i="3"/>
  <c r="T116" i="3"/>
  <c r="N116" i="3"/>
  <c r="T115" i="3"/>
  <c r="N115" i="3"/>
  <c r="T114" i="3"/>
  <c r="N114" i="3"/>
  <c r="T113" i="3"/>
  <c r="N113" i="3"/>
  <c r="T112" i="3"/>
  <c r="N112" i="3"/>
  <c r="N111" i="3"/>
  <c r="T110" i="3"/>
  <c r="N110" i="3"/>
  <c r="T109" i="3"/>
  <c r="N109" i="3"/>
  <c r="N108" i="3"/>
  <c r="T107" i="3"/>
  <c r="N107" i="3"/>
  <c r="T106" i="3"/>
  <c r="N106" i="3"/>
  <c r="T105" i="3"/>
  <c r="N105" i="3"/>
  <c r="T104" i="3"/>
  <c r="N104" i="3"/>
  <c r="T103" i="3"/>
  <c r="N103" i="3"/>
  <c r="T102" i="3"/>
  <c r="N102" i="3"/>
  <c r="T101" i="3"/>
  <c r="N101" i="3"/>
  <c r="T100" i="3"/>
  <c r="N100" i="3"/>
  <c r="T99" i="3"/>
  <c r="N99" i="3"/>
  <c r="T98" i="3"/>
  <c r="N98" i="3"/>
  <c r="T97" i="3"/>
  <c r="N97" i="3"/>
  <c r="T96" i="3"/>
  <c r="N96" i="3"/>
  <c r="N95" i="3"/>
  <c r="N94" i="3"/>
  <c r="T93" i="3"/>
  <c r="N93" i="3"/>
  <c r="T92" i="3"/>
  <c r="N92" i="3"/>
  <c r="T91" i="3"/>
  <c r="N91" i="3"/>
  <c r="T90" i="3"/>
  <c r="N90" i="3"/>
  <c r="T89" i="3"/>
  <c r="N89" i="3"/>
  <c r="N88" i="3"/>
  <c r="T87" i="3"/>
  <c r="N87" i="3"/>
  <c r="T86" i="3"/>
  <c r="N86" i="3"/>
  <c r="T85" i="3"/>
  <c r="N85" i="3"/>
  <c r="N84" i="3"/>
  <c r="N83" i="3"/>
  <c r="T82" i="3"/>
  <c r="N82" i="3"/>
  <c r="N81" i="3"/>
  <c r="T80" i="3"/>
  <c r="N80" i="3"/>
  <c r="N79" i="3"/>
  <c r="N78" i="3"/>
  <c r="N77" i="3"/>
  <c r="T76" i="3"/>
  <c r="N76" i="3"/>
  <c r="N75" i="3"/>
  <c r="N74" i="3"/>
  <c r="T73" i="3"/>
  <c r="N73" i="3"/>
  <c r="T72" i="3"/>
  <c r="N72" i="3"/>
  <c r="N71" i="3"/>
  <c r="N70" i="3"/>
  <c r="N69" i="3"/>
  <c r="N68" i="3"/>
  <c r="N67" i="3"/>
  <c r="T66" i="3"/>
  <c r="N66" i="3"/>
  <c r="N65" i="3"/>
  <c r="T64" i="3"/>
  <c r="N64" i="3"/>
  <c r="T63" i="3"/>
  <c r="N63" i="3"/>
  <c r="T62" i="3"/>
  <c r="N62" i="3"/>
  <c r="T61" i="3"/>
  <c r="N61" i="3"/>
  <c r="T60" i="3"/>
  <c r="N60" i="3"/>
  <c r="T59" i="3"/>
  <c r="N59" i="3"/>
  <c r="T58" i="3"/>
  <c r="N58" i="3"/>
  <c r="N57" i="3"/>
  <c r="N56" i="3"/>
  <c r="T55" i="3"/>
  <c r="N55" i="3"/>
  <c r="N54" i="3"/>
  <c r="N53" i="3"/>
  <c r="T52" i="3"/>
  <c r="N52" i="3"/>
  <c r="T51" i="3"/>
  <c r="N51" i="3"/>
  <c r="T50" i="3"/>
  <c r="N50" i="3"/>
  <c r="T49" i="3"/>
  <c r="N49" i="3"/>
  <c r="N48" i="3"/>
  <c r="T47" i="3"/>
  <c r="N47" i="3"/>
  <c r="N46" i="3"/>
  <c r="N45" i="3"/>
  <c r="T44" i="3"/>
  <c r="N44" i="3"/>
  <c r="T43" i="3"/>
  <c r="N43" i="3"/>
  <c r="T42" i="3"/>
  <c r="N42" i="3"/>
  <c r="N41" i="3"/>
  <c r="N40" i="3"/>
  <c r="T39" i="3"/>
  <c r="N39" i="3"/>
  <c r="T38" i="3"/>
  <c r="N38" i="3"/>
  <c r="T37" i="3"/>
  <c r="N37" i="3"/>
  <c r="T36" i="3"/>
  <c r="N36" i="3"/>
  <c r="N35" i="3"/>
  <c r="N34" i="3"/>
  <c r="T33" i="3"/>
  <c r="N33" i="3"/>
  <c r="T32" i="3"/>
  <c r="N32" i="3"/>
  <c r="T31" i="3"/>
  <c r="N31" i="3"/>
  <c r="T30" i="3"/>
  <c r="N30" i="3"/>
  <c r="T29" i="3"/>
  <c r="N29" i="3"/>
  <c r="T28" i="3"/>
  <c r="N28" i="3"/>
  <c r="N27" i="3"/>
  <c r="T26" i="3"/>
  <c r="N26" i="3"/>
  <c r="T25" i="3"/>
  <c r="N25" i="3"/>
  <c r="T24" i="3"/>
  <c r="N24" i="3"/>
  <c r="N23" i="3"/>
  <c r="T22" i="3"/>
  <c r="N22" i="3"/>
  <c r="N21" i="3"/>
  <c r="T20" i="3"/>
  <c r="N20" i="3"/>
  <c r="N19" i="3"/>
  <c r="T18" i="3"/>
  <c r="N18" i="3"/>
  <c r="N17" i="3"/>
  <c r="T16" i="3"/>
  <c r="N16" i="3"/>
  <c r="T15" i="3"/>
  <c r="N15" i="3"/>
  <c r="N14" i="3"/>
  <c r="T13" i="3"/>
  <c r="N13" i="3"/>
  <c r="T12" i="3"/>
  <c r="N12" i="3"/>
  <c r="T11" i="3"/>
  <c r="N11" i="3"/>
  <c r="N10" i="3"/>
  <c r="T9" i="3"/>
  <c r="N9" i="3"/>
  <c r="N8" i="3"/>
  <c r="N7" i="3"/>
  <c r="N6" i="3"/>
  <c r="N5" i="3"/>
  <c r="N2" i="3"/>
  <c r="L2" i="3"/>
  <c r="M58" i="3" s="1"/>
  <c r="J2" i="3"/>
  <c r="K97" i="3" s="1"/>
  <c r="H2" i="3"/>
  <c r="I85" i="3" s="1"/>
  <c r="F2" i="3"/>
  <c r="G118" i="3" s="1"/>
  <c r="D2" i="3"/>
  <c r="E65" i="3" s="1"/>
  <c r="T75" i="3" l="1"/>
  <c r="T40" i="3"/>
  <c r="T54" i="3"/>
  <c r="T127" i="3"/>
  <c r="T144" i="3"/>
  <c r="T151" i="3"/>
  <c r="T158" i="3"/>
  <c r="T128" i="3"/>
  <c r="T138" i="3"/>
  <c r="T6" i="3"/>
  <c r="T108" i="3"/>
  <c r="T145" i="3"/>
  <c r="T10" i="3"/>
  <c r="T35" i="3"/>
  <c r="T70" i="3"/>
  <c r="T122" i="3"/>
  <c r="T146" i="3"/>
  <c r="T157" i="3"/>
  <c r="T21" i="3"/>
  <c r="T46" i="3"/>
  <c r="T67" i="3"/>
  <c r="T78" i="3"/>
  <c r="T123" i="3"/>
  <c r="T150" i="3"/>
  <c r="T7" i="3"/>
  <c r="E10" i="3"/>
  <c r="E19" i="3"/>
  <c r="E21" i="3"/>
  <c r="O25" i="3"/>
  <c r="G30" i="3"/>
  <c r="E32" i="3"/>
  <c r="O41" i="3"/>
  <c r="I50" i="3"/>
  <c r="I71" i="3"/>
  <c r="G97" i="3"/>
  <c r="I120" i="3"/>
  <c r="G10" i="3"/>
  <c r="G19" i="3"/>
  <c r="G21" i="3"/>
  <c r="G32" i="3"/>
  <c r="E34" i="3"/>
  <c r="T41" i="3"/>
  <c r="T53" i="3"/>
  <c r="O59" i="3"/>
  <c r="T65" i="3"/>
  <c r="O68" i="3"/>
  <c r="T88" i="3"/>
  <c r="T94" i="3"/>
  <c r="I97" i="3"/>
  <c r="E115" i="3"/>
  <c r="T129" i="3"/>
  <c r="T132" i="3"/>
  <c r="G8" i="3"/>
  <c r="I10" i="3"/>
  <c r="I17" i="3"/>
  <c r="O19" i="3"/>
  <c r="I21" i="3"/>
  <c r="E23" i="3"/>
  <c r="I32" i="3"/>
  <c r="T68" i="3"/>
  <c r="T71" i="3"/>
  <c r="G115" i="3"/>
  <c r="T120" i="3"/>
  <c r="T148" i="3"/>
  <c r="G31" i="3"/>
  <c r="I40" i="3"/>
  <c r="G18" i="3"/>
  <c r="O5" i="3"/>
  <c r="O8" i="3"/>
  <c r="E12" i="3"/>
  <c r="T19" i="3"/>
  <c r="G23" i="3"/>
  <c r="E29" i="3"/>
  <c r="T34" i="3"/>
  <c r="O42" i="3"/>
  <c r="I48" i="3"/>
  <c r="G54" i="3"/>
  <c r="T77" i="3"/>
  <c r="O83" i="3"/>
  <c r="I86" i="3"/>
  <c r="G89" i="3"/>
  <c r="I92" i="3"/>
  <c r="T118" i="3"/>
  <c r="G124" i="3"/>
  <c r="T139" i="3"/>
  <c r="I12" i="3"/>
  <c r="G20" i="3"/>
  <c r="T5" i="3"/>
  <c r="T8" i="3"/>
  <c r="G12" i="3"/>
  <c r="T14" i="3"/>
  <c r="T17" i="3"/>
  <c r="G29" i="3"/>
  <c r="E38" i="3"/>
  <c r="E40" i="3"/>
  <c r="T45" i="3"/>
  <c r="O48" i="3"/>
  <c r="U48" i="3" s="1" a="1"/>
  <c r="U48" i="3" s="1"/>
  <c r="I54" i="3"/>
  <c r="T56" i="3"/>
  <c r="E75" i="3"/>
  <c r="G81" i="3"/>
  <c r="T83" i="3"/>
  <c r="T95" i="3"/>
  <c r="I101" i="3"/>
  <c r="E110" i="3"/>
  <c r="G38" i="3"/>
  <c r="T48" i="3"/>
  <c r="T69" i="3"/>
  <c r="I81" i="3"/>
  <c r="G119" i="3"/>
  <c r="T149" i="3"/>
  <c r="E96" i="3"/>
  <c r="I29" i="3"/>
  <c r="O35" i="3"/>
  <c r="N3" i="3"/>
  <c r="O3" i="3" s="1"/>
  <c r="P103" i="3" s="1"/>
  <c r="G9" i="3"/>
  <c r="O15" i="3"/>
  <c r="I20" i="3"/>
  <c r="T23" i="3"/>
  <c r="O27" i="3"/>
  <c r="I31" i="3"/>
  <c r="I9" i="3"/>
  <c r="E11" i="3"/>
  <c r="I18" i="3"/>
  <c r="E22" i="3"/>
  <c r="E33" i="3"/>
  <c r="O64" i="3"/>
  <c r="E67" i="3"/>
  <c r="I70" i="3"/>
  <c r="T81" i="3"/>
  <c r="T84" i="3"/>
  <c r="T153" i="3"/>
  <c r="G11" i="3"/>
  <c r="G22" i="3"/>
  <c r="T27" i="3"/>
  <c r="G33" i="3"/>
  <c r="T57" i="3"/>
  <c r="I125" i="3"/>
  <c r="I7" i="3"/>
  <c r="I11" i="3"/>
  <c r="O16" i="3"/>
  <c r="U16" i="3" s="1" a="1"/>
  <c r="U16" i="3" s="1"/>
  <c r="I22" i="3"/>
  <c r="G28" i="3"/>
  <c r="G55" i="3"/>
  <c r="E76" i="3"/>
  <c r="G82" i="3"/>
  <c r="G85" i="3"/>
  <c r="O7" i="3"/>
  <c r="E13" i="3"/>
  <c r="I28" i="3"/>
  <c r="E30" i="3"/>
  <c r="E39" i="3"/>
  <c r="E41" i="3"/>
  <c r="I53" i="3"/>
  <c r="I55" i="3"/>
  <c r="T79" i="3"/>
  <c r="I82" i="3"/>
  <c r="E97" i="3"/>
  <c r="E120" i="3"/>
  <c r="P158" i="3"/>
  <c r="P147" i="3"/>
  <c r="P141" i="3"/>
  <c r="P118" i="3"/>
  <c r="P107" i="3"/>
  <c r="P142" i="3"/>
  <c r="P95" i="3"/>
  <c r="P73" i="3"/>
  <c r="P49" i="3"/>
  <c r="P82" i="3"/>
  <c r="P71" i="3"/>
  <c r="P48" i="3"/>
  <c r="P62" i="3"/>
  <c r="P67" i="3"/>
  <c r="P40" i="3"/>
  <c r="P127" i="3"/>
  <c r="P112" i="3"/>
  <c r="P63" i="3"/>
  <c r="P19" i="3"/>
  <c r="P149" i="3"/>
  <c r="P18" i="3"/>
  <c r="P76" i="3"/>
  <c r="P64" i="3"/>
  <c r="P42" i="3"/>
  <c r="P51" i="3"/>
  <c r="P25" i="3"/>
  <c r="P98" i="3"/>
  <c r="P79" i="3"/>
  <c r="P77" i="3"/>
  <c r="P14" i="3"/>
  <c r="O147" i="3"/>
  <c r="O136" i="3"/>
  <c r="O125" i="3"/>
  <c r="O114" i="3"/>
  <c r="O103" i="3"/>
  <c r="O92" i="3"/>
  <c r="U92" i="3" s="1" a="1"/>
  <c r="U92" i="3" s="1"/>
  <c r="O152" i="3"/>
  <c r="O148" i="3"/>
  <c r="O137" i="3"/>
  <c r="O126" i="3"/>
  <c r="O115" i="3"/>
  <c r="U115" i="3" s="1" a="1"/>
  <c r="U115" i="3" s="1"/>
  <c r="O104" i="3"/>
  <c r="O145" i="3"/>
  <c r="O132" i="3"/>
  <c r="O118" i="3"/>
  <c r="O100" i="3"/>
  <c r="O94" i="3"/>
  <c r="U94" i="3" s="1" a="1"/>
  <c r="U94" i="3" s="1"/>
  <c r="O151" i="3"/>
  <c r="O128" i="3"/>
  <c r="O123" i="3"/>
  <c r="O110" i="3"/>
  <c r="O95" i="3"/>
  <c r="U95" i="3" s="1" a="1"/>
  <c r="U95" i="3" s="1"/>
  <c r="O73" i="3"/>
  <c r="O60" i="3"/>
  <c r="O159" i="3"/>
  <c r="O127" i="3"/>
  <c r="O122" i="3"/>
  <c r="O67" i="3"/>
  <c r="U67" i="3" s="1" a="1"/>
  <c r="U67" i="3" s="1"/>
  <c r="O56" i="3"/>
  <c r="O45" i="3"/>
  <c r="O129" i="3"/>
  <c r="O57" i="3"/>
  <c r="O22" i="3"/>
  <c r="O12" i="3"/>
  <c r="O81" i="3"/>
  <c r="O62" i="3"/>
  <c r="O40" i="3"/>
  <c r="O82" i="3"/>
  <c r="O99" i="3"/>
  <c r="U99" i="3" s="1" a="1"/>
  <c r="U99" i="3" s="1"/>
  <c r="O154" i="3"/>
  <c r="O134" i="3"/>
  <c r="O140" i="3"/>
  <c r="O149" i="3"/>
  <c r="O111" i="3"/>
  <c r="O77" i="3"/>
  <c r="O69" i="3"/>
  <c r="O37" i="3"/>
  <c r="O143" i="3"/>
  <c r="O121" i="3"/>
  <c r="O116" i="3"/>
  <c r="U116" i="3" s="1" a="1"/>
  <c r="U116" i="3" s="1"/>
  <c r="O107" i="3"/>
  <c r="O93" i="3"/>
  <c r="O88" i="3"/>
  <c r="O84" i="3"/>
  <c r="O80" i="3"/>
  <c r="U80" i="3" s="1" a="1"/>
  <c r="U80" i="3" s="1"/>
  <c r="O52" i="3"/>
  <c r="O38" i="3"/>
  <c r="O33" i="3"/>
  <c r="O23" i="3"/>
  <c r="O13" i="3"/>
  <c r="M6" i="3"/>
  <c r="K9" i="3"/>
  <c r="O10" i="3"/>
  <c r="M17" i="3"/>
  <c r="K28" i="3"/>
  <c r="O29" i="3"/>
  <c r="U29" i="3" s="1" a="1"/>
  <c r="U29" i="3" s="1"/>
  <c r="O34" i="3"/>
  <c r="K47" i="3"/>
  <c r="O50" i="3"/>
  <c r="O54" i="3"/>
  <c r="K86" i="3"/>
  <c r="O108" i="3"/>
  <c r="U108" i="3" s="1" a="1"/>
  <c r="U108" i="3" s="1"/>
  <c r="O79" i="3"/>
  <c r="M86" i="3"/>
  <c r="O98" i="3"/>
  <c r="K106" i="3"/>
  <c r="K8" i="3"/>
  <c r="M16" i="3"/>
  <c r="K20" i="3"/>
  <c r="M21" i="3"/>
  <c r="K27" i="3"/>
  <c r="O28" i="3"/>
  <c r="O36" i="3"/>
  <c r="U36" i="3" s="1" a="1"/>
  <c r="U36" i="3" s="1"/>
  <c r="O47" i="3"/>
  <c r="K49" i="3"/>
  <c r="K53" i="3"/>
  <c r="K59" i="3"/>
  <c r="M63" i="3"/>
  <c r="O65" i="3"/>
  <c r="K71" i="3"/>
  <c r="O86" i="3"/>
  <c r="K101" i="3"/>
  <c r="M106" i="3"/>
  <c r="O139" i="3"/>
  <c r="U139" i="3" s="1" a="1"/>
  <c r="U139" i="3" s="1"/>
  <c r="O2" i="3"/>
  <c r="M9" i="3"/>
  <c r="O43" i="3"/>
  <c r="M8" i="3"/>
  <c r="O9" i="3"/>
  <c r="U9" i="3" s="1" a="1"/>
  <c r="U9" i="3" s="1"/>
  <c r="M20" i="3"/>
  <c r="O21" i="3"/>
  <c r="M27" i="3"/>
  <c r="M49" i="3"/>
  <c r="M53" i="3"/>
  <c r="M59" i="3"/>
  <c r="M71" i="3"/>
  <c r="M102" i="3"/>
  <c r="O14" i="3"/>
  <c r="M28" i="3"/>
  <c r="M41" i="3"/>
  <c r="K19" i="3"/>
  <c r="O51" i="3"/>
  <c r="M82" i="3"/>
  <c r="K89" i="3"/>
  <c r="M19" i="3"/>
  <c r="K32" i="3"/>
  <c r="O71" i="3"/>
  <c r="O89" i="3"/>
  <c r="K7" i="3"/>
  <c r="O24" i="3"/>
  <c r="K31" i="3"/>
  <c r="K18" i="3"/>
  <c r="M26" i="3"/>
  <c r="K30" i="3"/>
  <c r="M31" i="3"/>
  <c r="K48" i="3"/>
  <c r="O55" i="3"/>
  <c r="O85" i="3"/>
  <c r="O87" i="3"/>
  <c r="O102" i="3"/>
  <c r="O6" i="3"/>
  <c r="O17" i="3"/>
  <c r="U17" i="3" s="1" a="1"/>
  <c r="U17" i="3" s="1"/>
  <c r="K21" i="3"/>
  <c r="M47" i="3"/>
  <c r="O20" i="3"/>
  <c r="O53" i="3"/>
  <c r="O63" i="3"/>
  <c r="O106" i="3"/>
  <c r="U106" i="3" s="1" a="1"/>
  <c r="U106" i="3" s="1"/>
  <c r="O49" i="3"/>
  <c r="O32" i="3"/>
  <c r="M42" i="3"/>
  <c r="O44" i="3"/>
  <c r="O46" i="3"/>
  <c r="U46" i="3" s="1" a="1"/>
  <c r="U46" i="3" s="1"/>
  <c r="K55" i="3"/>
  <c r="O78" i="3"/>
  <c r="K85" i="3"/>
  <c r="K87" i="3"/>
  <c r="M30" i="3"/>
  <c r="O31" i="3"/>
  <c r="U31" i="3" s="1" a="1"/>
  <c r="U31" i="3" s="1"/>
  <c r="M48" i="3"/>
  <c r="K58" i="3"/>
  <c r="M60" i="3"/>
  <c r="K70" i="3"/>
  <c r="M72" i="3"/>
  <c r="M90" i="3"/>
  <c r="K92" i="3"/>
  <c r="O112" i="3"/>
  <c r="O117" i="3"/>
  <c r="O144" i="3"/>
  <c r="K149" i="3"/>
  <c r="K138" i="3"/>
  <c r="K127" i="3"/>
  <c r="K116" i="3"/>
  <c r="K105" i="3"/>
  <c r="K94" i="3"/>
  <c r="K83" i="3"/>
  <c r="K72" i="3"/>
  <c r="K159" i="3"/>
  <c r="K154" i="3"/>
  <c r="K143" i="3"/>
  <c r="K132" i="3"/>
  <c r="K121" i="3"/>
  <c r="K110" i="3"/>
  <c r="K99" i="3"/>
  <c r="K148" i="3"/>
  <c r="K137" i="3"/>
  <c r="K126" i="3"/>
  <c r="K115" i="3"/>
  <c r="K104" i="3"/>
  <c r="K93" i="3"/>
  <c r="K82" i="3"/>
  <c r="K153" i="3"/>
  <c r="K142" i="3"/>
  <c r="K131" i="3"/>
  <c r="K120" i="3"/>
  <c r="K109" i="3"/>
  <c r="K98" i="3"/>
  <c r="K160" i="3"/>
  <c r="K155" i="3"/>
  <c r="K144" i="3"/>
  <c r="K133" i="3"/>
  <c r="K122" i="3"/>
  <c r="K111" i="3"/>
  <c r="K100" i="3"/>
  <c r="K112" i="3"/>
  <c r="K78" i="3"/>
  <c r="K77" i="3"/>
  <c r="K68" i="3"/>
  <c r="K57" i="3"/>
  <c r="K46" i="3"/>
  <c r="K35" i="3"/>
  <c r="K24" i="3"/>
  <c r="K13" i="3"/>
  <c r="K140" i="3"/>
  <c r="K117" i="3"/>
  <c r="K114" i="3"/>
  <c r="K113" i="3"/>
  <c r="K76" i="3"/>
  <c r="K62" i="3"/>
  <c r="K51" i="3"/>
  <c r="K40" i="3"/>
  <c r="K141" i="3"/>
  <c r="K67" i="3"/>
  <c r="K56" i="3"/>
  <c r="K150" i="3"/>
  <c r="K147" i="3"/>
  <c r="K146" i="3"/>
  <c r="K145" i="3"/>
  <c r="K118" i="3"/>
  <c r="K75" i="3"/>
  <c r="K61" i="3"/>
  <c r="K50" i="3"/>
  <c r="K39" i="3"/>
  <c r="K151" i="3"/>
  <c r="K156" i="3"/>
  <c r="K158" i="3"/>
  <c r="K157" i="3"/>
  <c r="K139" i="3"/>
  <c r="K136" i="3"/>
  <c r="K135" i="3"/>
  <c r="K108" i="3"/>
  <c r="K79" i="3"/>
  <c r="K69" i="3"/>
  <c r="K63" i="3"/>
  <c r="K52" i="3"/>
  <c r="K41" i="3"/>
  <c r="K74" i="3"/>
  <c r="K66" i="3"/>
  <c r="K45" i="3"/>
  <c r="K36" i="3"/>
  <c r="K25" i="3"/>
  <c r="K15" i="3"/>
  <c r="K5" i="3"/>
  <c r="K123" i="3"/>
  <c r="K103" i="3"/>
  <c r="K91" i="3"/>
  <c r="K88" i="3"/>
  <c r="K37" i="3"/>
  <c r="K34" i="3"/>
  <c r="K14" i="3"/>
  <c r="K107" i="3"/>
  <c r="K96" i="3"/>
  <c r="K84" i="3"/>
  <c r="K80" i="3"/>
  <c r="K38" i="3"/>
  <c r="K33" i="3"/>
  <c r="K23" i="3"/>
  <c r="K125" i="3"/>
  <c r="K81" i="3"/>
  <c r="K129" i="3"/>
  <c r="K124" i="3"/>
  <c r="K119" i="3"/>
  <c r="K22" i="3"/>
  <c r="K12" i="3"/>
  <c r="K152" i="3"/>
  <c r="K130" i="3"/>
  <c r="K134" i="3"/>
  <c r="K102" i="3"/>
  <c r="K90" i="3"/>
  <c r="K60" i="3"/>
  <c r="K44" i="3"/>
  <c r="K42" i="3"/>
  <c r="K128" i="3"/>
  <c r="K95" i="3"/>
  <c r="K73" i="3"/>
  <c r="K65" i="3"/>
  <c r="K64" i="3"/>
  <c r="K43" i="3"/>
  <c r="K26" i="3"/>
  <c r="K16" i="3"/>
  <c r="K10" i="3"/>
  <c r="K11" i="3"/>
  <c r="O18" i="3"/>
  <c r="O26" i="3"/>
  <c r="K29" i="3"/>
  <c r="O30" i="3"/>
  <c r="U30" i="3" s="1" a="1"/>
  <c r="U30" i="3" s="1"/>
  <c r="K54" i="3"/>
  <c r="O70" i="3"/>
  <c r="O72" i="3"/>
  <c r="M159" i="3"/>
  <c r="M154" i="3"/>
  <c r="M143" i="3"/>
  <c r="M132" i="3"/>
  <c r="M121" i="3"/>
  <c r="M110" i="3"/>
  <c r="M99" i="3"/>
  <c r="M88" i="3"/>
  <c r="M77" i="3"/>
  <c r="M148" i="3"/>
  <c r="M137" i="3"/>
  <c r="M126" i="3"/>
  <c r="M115" i="3"/>
  <c r="M104" i="3"/>
  <c r="M93" i="3"/>
  <c r="M153" i="3"/>
  <c r="M142" i="3"/>
  <c r="M131" i="3"/>
  <c r="M120" i="3"/>
  <c r="M109" i="3"/>
  <c r="M98" i="3"/>
  <c r="M87" i="3"/>
  <c r="M158" i="3"/>
  <c r="M147" i="3"/>
  <c r="M136" i="3"/>
  <c r="M125" i="3"/>
  <c r="M114" i="3"/>
  <c r="M103" i="3"/>
  <c r="M92" i="3"/>
  <c r="M149" i="3"/>
  <c r="M138" i="3"/>
  <c r="M127" i="3"/>
  <c r="M116" i="3"/>
  <c r="M105" i="3"/>
  <c r="M140" i="3"/>
  <c r="M117" i="3"/>
  <c r="M113" i="3"/>
  <c r="M76" i="3"/>
  <c r="M62" i="3"/>
  <c r="M51" i="3"/>
  <c r="M40" i="3"/>
  <c r="M29" i="3"/>
  <c r="M18" i="3"/>
  <c r="M7" i="3"/>
  <c r="M141" i="3"/>
  <c r="M122" i="3"/>
  <c r="M67" i="3"/>
  <c r="M56" i="3"/>
  <c r="M45" i="3"/>
  <c r="M150" i="3"/>
  <c r="M146" i="3"/>
  <c r="M145" i="3"/>
  <c r="M118" i="3"/>
  <c r="M100" i="3"/>
  <c r="M94" i="3"/>
  <c r="M75" i="3"/>
  <c r="M61" i="3"/>
  <c r="M155" i="3"/>
  <c r="M119" i="3"/>
  <c r="M74" i="3"/>
  <c r="M66" i="3"/>
  <c r="M55" i="3"/>
  <c r="M44" i="3"/>
  <c r="M160" i="3"/>
  <c r="M151" i="3"/>
  <c r="M152" i="3"/>
  <c r="M156" i="3"/>
  <c r="M144" i="3"/>
  <c r="M112" i="3"/>
  <c r="M78" i="3"/>
  <c r="M68" i="3"/>
  <c r="M57" i="3"/>
  <c r="M46" i="3"/>
  <c r="M123" i="3"/>
  <c r="M111" i="3"/>
  <c r="M91" i="3"/>
  <c r="M69" i="3"/>
  <c r="M37" i="3"/>
  <c r="M34" i="3"/>
  <c r="M24" i="3"/>
  <c r="M14" i="3"/>
  <c r="M135" i="3"/>
  <c r="M133" i="3"/>
  <c r="M107" i="3"/>
  <c r="M96" i="3"/>
  <c r="M84" i="3"/>
  <c r="M80" i="3"/>
  <c r="M52" i="3"/>
  <c r="M39" i="3"/>
  <c r="M38" i="3"/>
  <c r="M33" i="3"/>
  <c r="M23" i="3"/>
  <c r="M13" i="3"/>
  <c r="M129" i="3"/>
  <c r="M124" i="3"/>
  <c r="M22" i="3"/>
  <c r="M12" i="3"/>
  <c r="M101" i="3"/>
  <c r="M97" i="3"/>
  <c r="M89" i="3"/>
  <c r="M85" i="3"/>
  <c r="M81" i="3"/>
  <c r="M70" i="3"/>
  <c r="M32" i="3"/>
  <c r="M11" i="3"/>
  <c r="M157" i="3"/>
  <c r="M139" i="3"/>
  <c r="M130" i="3"/>
  <c r="M134" i="3"/>
  <c r="M128" i="3"/>
  <c r="M95" i="3"/>
  <c r="M83" i="3"/>
  <c r="M73" i="3"/>
  <c r="M65" i="3"/>
  <c r="M64" i="3"/>
  <c r="M43" i="3"/>
  <c r="M36" i="3"/>
  <c r="M35" i="3"/>
  <c r="M25" i="3"/>
  <c r="M15" i="3"/>
  <c r="M5" i="3"/>
  <c r="K6" i="3"/>
  <c r="M10" i="3"/>
  <c r="O11" i="3"/>
  <c r="U11" i="3" s="1" a="1"/>
  <c r="U11" i="3" s="1"/>
  <c r="K17" i="3"/>
  <c r="M50" i="3"/>
  <c r="M54" i="3"/>
  <c r="O58" i="3"/>
  <c r="M79" i="3"/>
  <c r="O90" i="3"/>
  <c r="M108" i="3"/>
  <c r="I160" i="3"/>
  <c r="I155" i="3"/>
  <c r="I144" i="3"/>
  <c r="I133" i="3"/>
  <c r="I122" i="3"/>
  <c r="I111" i="3"/>
  <c r="I100" i="3"/>
  <c r="I89" i="3"/>
  <c r="I78" i="3"/>
  <c r="I149" i="3"/>
  <c r="I138" i="3"/>
  <c r="I127" i="3"/>
  <c r="I116" i="3"/>
  <c r="I105" i="3"/>
  <c r="I94" i="3"/>
  <c r="I159" i="3"/>
  <c r="I154" i="3"/>
  <c r="I143" i="3"/>
  <c r="I132" i="3"/>
  <c r="I121" i="3"/>
  <c r="I110" i="3"/>
  <c r="I99" i="3"/>
  <c r="I88" i="3"/>
  <c r="I148" i="3"/>
  <c r="I137" i="3"/>
  <c r="I126" i="3"/>
  <c r="I115" i="3"/>
  <c r="I104" i="3"/>
  <c r="I93" i="3"/>
  <c r="I150" i="3"/>
  <c r="I139" i="3"/>
  <c r="I128" i="3"/>
  <c r="I117" i="3"/>
  <c r="I106" i="3"/>
  <c r="I136" i="3"/>
  <c r="I135" i="3"/>
  <c r="I109" i="3"/>
  <c r="I108" i="3"/>
  <c r="I79" i="3"/>
  <c r="I69" i="3"/>
  <c r="I63" i="3"/>
  <c r="I52" i="3"/>
  <c r="I41" i="3"/>
  <c r="I30" i="3"/>
  <c r="I19" i="3"/>
  <c r="I8" i="3"/>
  <c r="I112" i="3"/>
  <c r="I77" i="3"/>
  <c r="I68" i="3"/>
  <c r="I57" i="3"/>
  <c r="I46" i="3"/>
  <c r="I140" i="3"/>
  <c r="I114" i="3"/>
  <c r="I113" i="3"/>
  <c r="I76" i="3"/>
  <c r="I62" i="3"/>
  <c r="I142" i="3"/>
  <c r="I141" i="3"/>
  <c r="I67" i="3"/>
  <c r="I56" i="3"/>
  <c r="I45" i="3"/>
  <c r="I147" i="3"/>
  <c r="I146" i="3"/>
  <c r="I145" i="3"/>
  <c r="I158" i="3"/>
  <c r="I157" i="3"/>
  <c r="I134" i="3"/>
  <c r="I107" i="3"/>
  <c r="I80" i="3"/>
  <c r="I58" i="3"/>
  <c r="I47" i="3"/>
  <c r="I36" i="3"/>
  <c r="I6" i="3"/>
  <c r="G7" i="3"/>
  <c r="E8" i="3"/>
  <c r="G17" i="3"/>
  <c r="E18" i="3"/>
  <c r="I27" i="3"/>
  <c r="E28" i="3"/>
  <c r="I42" i="3"/>
  <c r="I44" i="3"/>
  <c r="G49" i="3"/>
  <c r="E50" i="3"/>
  <c r="I51" i="3"/>
  <c r="E56" i="3"/>
  <c r="G59" i="3"/>
  <c r="I60" i="3"/>
  <c r="I61" i="3"/>
  <c r="O66" i="3"/>
  <c r="G72" i="3"/>
  <c r="O74" i="3"/>
  <c r="I83" i="3"/>
  <c r="E86" i="3"/>
  <c r="G87" i="3"/>
  <c r="I90" i="3"/>
  <c r="O91" i="3"/>
  <c r="G98" i="3"/>
  <c r="I102" i="3"/>
  <c r="E126" i="3"/>
  <c r="G153" i="3"/>
  <c r="O158" i="3"/>
  <c r="G48" i="3"/>
  <c r="I49" i="3"/>
  <c r="G50" i="3"/>
  <c r="E54" i="3"/>
  <c r="E55" i="3"/>
  <c r="G56" i="3"/>
  <c r="I59" i="3"/>
  <c r="O61" i="3"/>
  <c r="G71" i="3"/>
  <c r="I72" i="3"/>
  <c r="E82" i="3"/>
  <c r="G86" i="3"/>
  <c r="I87" i="3"/>
  <c r="I98" i="3"/>
  <c r="G126" i="3"/>
  <c r="E146" i="3"/>
  <c r="I153" i="3"/>
  <c r="T121" i="3"/>
  <c r="I130" i="3"/>
  <c r="E142" i="3"/>
  <c r="G146" i="3"/>
  <c r="E152" i="3"/>
  <c r="O153" i="3"/>
  <c r="I156" i="3"/>
  <c r="E125" i="3"/>
  <c r="O138" i="3"/>
  <c r="G152" i="3"/>
  <c r="O156" i="3"/>
  <c r="E119" i="3"/>
  <c r="G120" i="3"/>
  <c r="E124" i="3"/>
  <c r="G125" i="3"/>
  <c r="T126" i="3"/>
  <c r="I152" i="3"/>
  <c r="G129" i="3"/>
  <c r="O130" i="3"/>
  <c r="O150" i="3"/>
  <c r="E141" i="3"/>
  <c r="E148" i="3"/>
  <c r="E114" i="3"/>
  <c r="I119" i="3"/>
  <c r="O120" i="3"/>
  <c r="E5" i="3"/>
  <c r="G13" i="3"/>
  <c r="E14" i="3"/>
  <c r="E15" i="3"/>
  <c r="I23" i="3"/>
  <c r="E24" i="3"/>
  <c r="I33" i="3"/>
  <c r="G34" i="3"/>
  <c r="G37" i="3"/>
  <c r="I38" i="3"/>
  <c r="G39" i="3"/>
  <c r="G46" i="3"/>
  <c r="E62" i="3"/>
  <c r="E66" i="3"/>
  <c r="G67" i="3"/>
  <c r="E74" i="3"/>
  <c r="I75" i="3"/>
  <c r="I84" i="3"/>
  <c r="E88" i="3"/>
  <c r="I96" i="3"/>
  <c r="O97" i="3"/>
  <c r="O101" i="3"/>
  <c r="G103" i="3"/>
  <c r="G148" i="3"/>
  <c r="O157" i="3"/>
  <c r="G75" i="3"/>
  <c r="E84" i="3"/>
  <c r="G96" i="3"/>
  <c r="I124" i="3"/>
  <c r="I129" i="3"/>
  <c r="G5" i="3"/>
  <c r="I13" i="3"/>
  <c r="I14" i="3"/>
  <c r="G15" i="3"/>
  <c r="E16" i="3"/>
  <c r="G24" i="3"/>
  <c r="E25" i="3"/>
  <c r="E26" i="3"/>
  <c r="I34" i="3"/>
  <c r="E35" i="3"/>
  <c r="I37" i="3"/>
  <c r="I39" i="3"/>
  <c r="E43" i="3"/>
  <c r="E45" i="3"/>
  <c r="E52" i="3"/>
  <c r="G66" i="3"/>
  <c r="G74" i="3"/>
  <c r="O75" i="3"/>
  <c r="U75" i="3" s="1" a="1"/>
  <c r="U75" i="3" s="1"/>
  <c r="G88" i="3"/>
  <c r="I91" i="3"/>
  <c r="I103" i="3"/>
  <c r="I123" i="3"/>
  <c r="G151" i="3"/>
  <c r="E156" i="3"/>
  <c r="E145" i="3"/>
  <c r="E134" i="3"/>
  <c r="E123" i="3"/>
  <c r="E112" i="3"/>
  <c r="E101" i="3"/>
  <c r="E90" i="3"/>
  <c r="E79" i="3"/>
  <c r="E150" i="3"/>
  <c r="E139" i="3"/>
  <c r="E128" i="3"/>
  <c r="E117" i="3"/>
  <c r="E106" i="3"/>
  <c r="E95" i="3"/>
  <c r="E160" i="3"/>
  <c r="E155" i="3"/>
  <c r="E144" i="3"/>
  <c r="E133" i="3"/>
  <c r="E122" i="3"/>
  <c r="E111" i="3"/>
  <c r="E100" i="3"/>
  <c r="E89" i="3"/>
  <c r="E149" i="3"/>
  <c r="E138" i="3"/>
  <c r="E127" i="3"/>
  <c r="E116" i="3"/>
  <c r="E105" i="3"/>
  <c r="E94" i="3"/>
  <c r="E157" i="3"/>
  <c r="E151" i="3"/>
  <c r="E140" i="3"/>
  <c r="E129" i="3"/>
  <c r="E118" i="3"/>
  <c r="E107" i="3"/>
  <c r="E154" i="3"/>
  <c r="E131" i="3"/>
  <c r="E130" i="3"/>
  <c r="E104" i="3"/>
  <c r="E92" i="3"/>
  <c r="E91" i="3"/>
  <c r="E70" i="3"/>
  <c r="E64" i="3"/>
  <c r="E53" i="3"/>
  <c r="E42" i="3"/>
  <c r="E31" i="3"/>
  <c r="E20" i="3"/>
  <c r="E9" i="3"/>
  <c r="E159" i="3"/>
  <c r="E158" i="3"/>
  <c r="E93" i="3"/>
  <c r="E80" i="3"/>
  <c r="E58" i="3"/>
  <c r="E47" i="3"/>
  <c r="E136" i="3"/>
  <c r="E135" i="3"/>
  <c r="E132" i="3"/>
  <c r="E109" i="3"/>
  <c r="E108" i="3"/>
  <c r="E78" i="3"/>
  <c r="E69" i="3"/>
  <c r="E63" i="3"/>
  <c r="E137" i="3"/>
  <c r="E77" i="3"/>
  <c r="E68" i="3"/>
  <c r="E57" i="3"/>
  <c r="E46" i="3"/>
  <c r="E103" i="3"/>
  <c r="E102" i="3"/>
  <c r="E99" i="3"/>
  <c r="E85" i="3"/>
  <c r="E81" i="3"/>
  <c r="E71" i="3"/>
  <c r="E59" i="3"/>
  <c r="E48" i="3"/>
  <c r="E37" i="3"/>
  <c r="I5" i="3"/>
  <c r="E6" i="3"/>
  <c r="I15" i="3"/>
  <c r="G16" i="3"/>
  <c r="I24" i="3"/>
  <c r="I25" i="3"/>
  <c r="G26" i="3"/>
  <c r="E27" i="3"/>
  <c r="G35" i="3"/>
  <c r="E36" i="3"/>
  <c r="G43" i="3"/>
  <c r="E44" i="3"/>
  <c r="G45" i="3"/>
  <c r="E60" i="3"/>
  <c r="E61" i="3"/>
  <c r="G65" i="3"/>
  <c r="I66" i="3"/>
  <c r="E73" i="3"/>
  <c r="I74" i="3"/>
  <c r="O105" i="3"/>
  <c r="E121" i="3"/>
  <c r="I131" i="3"/>
  <c r="E143" i="3"/>
  <c r="E147" i="3"/>
  <c r="I151" i="3"/>
  <c r="G150" i="3"/>
  <c r="G139" i="3"/>
  <c r="G128" i="3"/>
  <c r="G117" i="3"/>
  <c r="G106" i="3"/>
  <c r="G95" i="3"/>
  <c r="G84" i="3"/>
  <c r="G73" i="3"/>
  <c r="G160" i="3"/>
  <c r="G155" i="3"/>
  <c r="G144" i="3"/>
  <c r="G133" i="3"/>
  <c r="G122" i="3"/>
  <c r="G111" i="3"/>
  <c r="G100" i="3"/>
  <c r="G149" i="3"/>
  <c r="G138" i="3"/>
  <c r="G127" i="3"/>
  <c r="G116" i="3"/>
  <c r="G105" i="3"/>
  <c r="G94" i="3"/>
  <c r="G83" i="3"/>
  <c r="G159" i="3"/>
  <c r="G154" i="3"/>
  <c r="G143" i="3"/>
  <c r="G132" i="3"/>
  <c r="G121" i="3"/>
  <c r="G110" i="3"/>
  <c r="G99" i="3"/>
  <c r="G156" i="3"/>
  <c r="G145" i="3"/>
  <c r="G134" i="3"/>
  <c r="G123" i="3"/>
  <c r="G112" i="3"/>
  <c r="G101" i="3"/>
  <c r="G158" i="3"/>
  <c r="G157" i="3"/>
  <c r="G107" i="3"/>
  <c r="G93" i="3"/>
  <c r="G80" i="3"/>
  <c r="G58" i="3"/>
  <c r="G47" i="3"/>
  <c r="G36" i="3"/>
  <c r="G25" i="3"/>
  <c r="G14" i="3"/>
  <c r="G136" i="3"/>
  <c r="G135" i="3"/>
  <c r="G109" i="3"/>
  <c r="G108" i="3"/>
  <c r="G79" i="3"/>
  <c r="G78" i="3"/>
  <c r="G69" i="3"/>
  <c r="G63" i="3"/>
  <c r="G52" i="3"/>
  <c r="G41" i="3"/>
  <c r="G137" i="3"/>
  <c r="G77" i="3"/>
  <c r="G68" i="3"/>
  <c r="G57" i="3"/>
  <c r="G140" i="3"/>
  <c r="G114" i="3"/>
  <c r="G113" i="3"/>
  <c r="G76" i="3"/>
  <c r="G62" i="3"/>
  <c r="G51" i="3"/>
  <c r="G40" i="3"/>
  <c r="G142" i="3"/>
  <c r="G141" i="3"/>
  <c r="G131" i="3"/>
  <c r="G130" i="3"/>
  <c r="G104" i="3"/>
  <c r="G92" i="3"/>
  <c r="G91" i="3"/>
  <c r="G90" i="3"/>
  <c r="G70" i="3"/>
  <c r="G64" i="3"/>
  <c r="G53" i="3"/>
  <c r="G42" i="3"/>
  <c r="G6" i="3"/>
  <c r="E7" i="3"/>
  <c r="I16" i="3"/>
  <c r="E17" i="3"/>
  <c r="I26" i="3"/>
  <c r="G27" i="3"/>
  <c r="I35" i="3"/>
  <c r="O39" i="3"/>
  <c r="I43" i="3"/>
  <c r="G44" i="3"/>
  <c r="E49" i="3"/>
  <c r="E51" i="3"/>
  <c r="G60" i="3"/>
  <c r="G61" i="3"/>
  <c r="I64" i="3"/>
  <c r="I65" i="3"/>
  <c r="E72" i="3"/>
  <c r="I73" i="3"/>
  <c r="E83" i="3"/>
  <c r="E87" i="3"/>
  <c r="I95" i="3"/>
  <c r="O96" i="3"/>
  <c r="E98" i="3"/>
  <c r="G102" i="3"/>
  <c r="E113" i="3"/>
  <c r="I118" i="3"/>
  <c r="O131" i="3"/>
  <c r="O133" i="3"/>
  <c r="O135" i="3"/>
  <c r="G147" i="3"/>
  <c r="E153" i="3"/>
  <c r="O155" i="3"/>
  <c r="T74" i="3"/>
  <c r="O76" i="3"/>
  <c r="O109" i="3"/>
  <c r="O113" i="3"/>
  <c r="U113" i="3" s="1" a="1"/>
  <c r="U113" i="3" s="1"/>
  <c r="T155" i="3"/>
  <c r="T111" i="3"/>
  <c r="O124" i="3"/>
  <c r="O160" i="3"/>
  <c r="O119" i="3"/>
  <c r="O142" i="3"/>
  <c r="U142" i="3" s="1" a="1"/>
  <c r="U142" i="3" s="1"/>
  <c r="O146" i="3"/>
  <c r="O141" i="3"/>
  <c r="U59" i="3" l="1" a="1"/>
  <c r="U59" i="3" s="1"/>
  <c r="P43" i="3"/>
  <c r="P7" i="3"/>
  <c r="P126" i="3"/>
  <c r="P53" i="3"/>
  <c r="P59" i="3"/>
  <c r="P60" i="3"/>
  <c r="P160" i="3"/>
  <c r="P125" i="3"/>
  <c r="U42" i="3" a="1"/>
  <c r="U42" i="3" s="1"/>
  <c r="P50" i="3"/>
  <c r="P87" i="3"/>
  <c r="P110" i="3"/>
  <c r="P129" i="3"/>
  <c r="U15" i="3" a="1"/>
  <c r="U15" i="3" s="1"/>
  <c r="U25" i="3" a="1"/>
  <c r="U25" i="3" s="1"/>
  <c r="P61" i="3"/>
  <c r="P89" i="3"/>
  <c r="P33" i="3"/>
  <c r="P140" i="3"/>
  <c r="U64" i="3" a="1"/>
  <c r="U64" i="3" s="1"/>
  <c r="P23" i="3"/>
  <c r="P75" i="3"/>
  <c r="P113" i="3"/>
  <c r="U158" i="3" a="1"/>
  <c r="U158" i="3" s="1"/>
  <c r="U53" i="3" a="1"/>
  <c r="U53" i="3" s="1"/>
  <c r="U54" i="3" a="1"/>
  <c r="U54" i="3" s="1"/>
  <c r="U143" i="3" a="1"/>
  <c r="U143" i="3" s="1"/>
  <c r="U40" i="3" a="1"/>
  <c r="U40" i="3" s="1"/>
  <c r="U127" i="3" a="1"/>
  <c r="U127" i="3" s="1"/>
  <c r="P111" i="3"/>
  <c r="P52" i="3"/>
  <c r="P29" i="3"/>
  <c r="P94" i="3"/>
  <c r="P138" i="3"/>
  <c r="P66" i="3"/>
  <c r="P97" i="3"/>
  <c r="U66" i="3" a="1"/>
  <c r="U66" i="3" s="1"/>
  <c r="U112" i="3" a="1"/>
  <c r="U112" i="3" s="1"/>
  <c r="U20" i="3" a="1"/>
  <c r="U20" i="3" s="1"/>
  <c r="U86" i="3" a="1"/>
  <c r="U86" i="3" s="1"/>
  <c r="U50" i="3" a="1"/>
  <c r="U50" i="3" s="1"/>
  <c r="U33" i="3" a="1"/>
  <c r="U33" i="3" s="1"/>
  <c r="U37" i="3" a="1"/>
  <c r="U37" i="3" s="1"/>
  <c r="U62" i="3" a="1"/>
  <c r="U62" i="3" s="1"/>
  <c r="U159" i="3" a="1"/>
  <c r="U159" i="3" s="1"/>
  <c r="U132" i="3" a="1"/>
  <c r="U132" i="3" s="1"/>
  <c r="U125" i="3" a="1"/>
  <c r="U125" i="3" s="1"/>
  <c r="P24" i="3"/>
  <c r="P93" i="3"/>
  <c r="P58" i="3"/>
  <c r="P100" i="3"/>
  <c r="P156" i="3"/>
  <c r="P74" i="3"/>
  <c r="P108" i="3"/>
  <c r="P106" i="3"/>
  <c r="U70" i="3" a="1"/>
  <c r="U70" i="3" s="1"/>
  <c r="U78" i="3" a="1"/>
  <c r="U78" i="3" s="1"/>
  <c r="U51" i="3" a="1"/>
  <c r="U51" i="3" s="1"/>
  <c r="U21" i="3" a="1"/>
  <c r="U21" i="3" s="1"/>
  <c r="U38" i="3" a="1"/>
  <c r="U38" i="3" s="1"/>
  <c r="U81" i="3" a="1"/>
  <c r="U81" i="3" s="1"/>
  <c r="U60" i="3" a="1"/>
  <c r="U60" i="3" s="1"/>
  <c r="U145" i="3" a="1"/>
  <c r="U145" i="3" s="1"/>
  <c r="U136" i="3" a="1"/>
  <c r="U136" i="3" s="1"/>
  <c r="P122" i="3"/>
  <c r="P116" i="3"/>
  <c r="P21" i="3"/>
  <c r="P143" i="3"/>
  <c r="P54" i="3"/>
  <c r="P105" i="3"/>
  <c r="P119" i="3"/>
  <c r="P13" i="3"/>
  <c r="P154" i="3"/>
  <c r="P55" i="3"/>
  <c r="U109" i="3" a="1"/>
  <c r="U109" i="3" s="1"/>
  <c r="U76" i="3" a="1"/>
  <c r="U76" i="3" s="1"/>
  <c r="U141" i="3" a="1"/>
  <c r="U141" i="3" s="1"/>
  <c r="U96" i="3" a="1"/>
  <c r="U96" i="3" s="1"/>
  <c r="U146" i="3" a="1"/>
  <c r="U146" i="3" s="1"/>
  <c r="U97" i="3" a="1"/>
  <c r="U97" i="3" s="1"/>
  <c r="U61" i="3" a="1"/>
  <c r="U61" i="3" s="1"/>
  <c r="U90" i="3" a="1"/>
  <c r="U90" i="3" s="1"/>
  <c r="U65" i="3" a="1"/>
  <c r="U65" i="3" s="1"/>
  <c r="U34" i="3" a="1"/>
  <c r="U34" i="3" s="1"/>
  <c r="U52" i="3" a="1"/>
  <c r="U52" i="3" s="1"/>
  <c r="U77" i="3" a="1"/>
  <c r="U77" i="3" s="1"/>
  <c r="U73" i="3" a="1"/>
  <c r="U73" i="3" s="1"/>
  <c r="P16" i="3"/>
  <c r="P121" i="3"/>
  <c r="P31" i="3"/>
  <c r="P37" i="3"/>
  <c r="P133" i="3"/>
  <c r="P137" i="3"/>
  <c r="P130" i="3"/>
  <c r="U157" i="3" a="1"/>
  <c r="U157" i="3" s="1"/>
  <c r="U74" i="3" a="1"/>
  <c r="U74" i="3" s="1"/>
  <c r="U144" i="3" a="1"/>
  <c r="U144" i="3" s="1"/>
  <c r="U63" i="3" a="1"/>
  <c r="U63" i="3" s="1"/>
  <c r="U28" i="3" a="1"/>
  <c r="U28" i="3" s="1"/>
  <c r="U13" i="3" a="1"/>
  <c r="U13" i="3" s="1"/>
  <c r="U121" i="3" a="1"/>
  <c r="U121" i="3" s="1"/>
  <c r="U82" i="3" a="1"/>
  <c r="U82" i="3" s="1"/>
  <c r="U100" i="3" a="1"/>
  <c r="U100" i="3" s="1"/>
  <c r="U103" i="3" a="1"/>
  <c r="U103" i="3" s="1"/>
  <c r="P17" i="3"/>
  <c r="P104" i="3"/>
  <c r="P15" i="3"/>
  <c r="P80" i="3"/>
  <c r="P41" i="3"/>
  <c r="P99" i="3"/>
  <c r="P39" i="3"/>
  <c r="P148" i="3"/>
  <c r="P88" i="3"/>
  <c r="P38" i="3"/>
  <c r="P44" i="3"/>
  <c r="P153" i="3"/>
  <c r="P146" i="3"/>
  <c r="P136" i="3"/>
  <c r="U41" i="3" a="1"/>
  <c r="U41" i="3" s="1"/>
  <c r="U39" i="3" a="1"/>
  <c r="U39" i="3" s="1"/>
  <c r="U91" i="3" a="1"/>
  <c r="U91" i="3" s="1"/>
  <c r="U58" i="3" a="1"/>
  <c r="U58" i="3" s="1"/>
  <c r="U44" i="3" a="1"/>
  <c r="U44" i="3" s="1"/>
  <c r="U6" i="3" a="1"/>
  <c r="U6" i="3" s="1"/>
  <c r="U24" i="3" a="1"/>
  <c r="U24" i="3" s="1"/>
  <c r="U149" i="3" a="1"/>
  <c r="U149" i="3" s="1"/>
  <c r="U57" i="3" a="1"/>
  <c r="U57" i="3" s="1"/>
  <c r="U110" i="3" a="1"/>
  <c r="U110" i="3" s="1"/>
  <c r="P56" i="3"/>
  <c r="P28" i="3"/>
  <c r="P5" i="3"/>
  <c r="P26" i="3"/>
  <c r="P144" i="3"/>
  <c r="P10" i="3"/>
  <c r="P78" i="3"/>
  <c r="P132" i="3"/>
  <c r="P83" i="3"/>
  <c r="P65" i="3"/>
  <c r="P123" i="3"/>
  <c r="P155" i="3"/>
  <c r="P151" i="3"/>
  <c r="P152" i="3"/>
  <c r="U160" i="3" a="1"/>
  <c r="U160" i="3" s="1"/>
  <c r="U135" i="3" a="1"/>
  <c r="U135" i="3" s="1"/>
  <c r="U26" i="3" a="1"/>
  <c r="U26" i="3" s="1"/>
  <c r="U102" i="3" a="1"/>
  <c r="U102" i="3" s="1"/>
  <c r="U14" i="3" a="1"/>
  <c r="U14" i="3" s="1"/>
  <c r="U43" i="3" a="1"/>
  <c r="U43" i="3" s="1"/>
  <c r="U98" i="3" a="1"/>
  <c r="U98" i="3" s="1"/>
  <c r="U140" i="3" a="1"/>
  <c r="U140" i="3" s="1"/>
  <c r="U129" i="3" a="1"/>
  <c r="U129" i="3" s="1"/>
  <c r="U123" i="3" a="1"/>
  <c r="U123" i="3" s="1"/>
  <c r="U137" i="3" a="1"/>
  <c r="U137" i="3" s="1"/>
  <c r="P68" i="3"/>
  <c r="P36" i="3"/>
  <c r="P8" i="3"/>
  <c r="P12" i="3"/>
  <c r="P134" i="3"/>
  <c r="P20" i="3"/>
  <c r="P139" i="3"/>
  <c r="P145" i="3"/>
  <c r="P84" i="3"/>
  <c r="P72" i="3"/>
  <c r="P128" i="3"/>
  <c r="P109" i="3"/>
  <c r="P157" i="3"/>
  <c r="P70" i="3"/>
  <c r="U119" i="3" a="1"/>
  <c r="U119" i="3" s="1"/>
  <c r="U124" i="3" a="1"/>
  <c r="U124" i="3" s="1"/>
  <c r="U133" i="3" a="1"/>
  <c r="U133" i="3" s="1"/>
  <c r="U150" i="3" a="1"/>
  <c r="U150" i="3" s="1"/>
  <c r="U18" i="3" a="1"/>
  <c r="U18" i="3" s="1"/>
  <c r="U87" i="3" a="1"/>
  <c r="U87" i="3" s="1"/>
  <c r="U89" i="3" a="1"/>
  <c r="U89" i="3" s="1"/>
  <c r="U93" i="3" a="1"/>
  <c r="U93" i="3" s="1"/>
  <c r="U134" i="3" a="1"/>
  <c r="U134" i="3" s="1"/>
  <c r="U148" i="3" a="1"/>
  <c r="U148" i="3" s="1"/>
  <c r="P90" i="3"/>
  <c r="P69" i="3"/>
  <c r="P27" i="3"/>
  <c r="P57" i="3"/>
  <c r="P117" i="3"/>
  <c r="P30" i="3"/>
  <c r="P32" i="3"/>
  <c r="P150" i="3"/>
  <c r="P85" i="3"/>
  <c r="P101" i="3"/>
  <c r="P11" i="3"/>
  <c r="P120" i="3"/>
  <c r="P91" i="3"/>
  <c r="P81" i="3"/>
  <c r="U83" i="3" a="1"/>
  <c r="U83" i="3" s="1"/>
  <c r="U68" i="3" a="1"/>
  <c r="U68" i="3" s="1"/>
  <c r="U138" i="3" a="1"/>
  <c r="U138" i="3" s="1"/>
  <c r="U131" i="3" a="1"/>
  <c r="U131" i="3" s="1"/>
  <c r="U105" i="3" a="1"/>
  <c r="U105" i="3" s="1"/>
  <c r="U49" i="3" a="1"/>
  <c r="U49" i="3" s="1"/>
  <c r="U85" i="3" a="1"/>
  <c r="U85" i="3" s="1"/>
  <c r="U79" i="3" a="1"/>
  <c r="U79" i="3" s="1"/>
  <c r="U107" i="3" a="1"/>
  <c r="U107" i="3" s="1"/>
  <c r="U154" i="3" a="1"/>
  <c r="U154" i="3" s="1"/>
  <c r="U56" i="3" a="1"/>
  <c r="U56" i="3" s="1"/>
  <c r="U151" i="3" a="1"/>
  <c r="U151" i="3" s="1"/>
  <c r="U152" i="3" a="1"/>
  <c r="U152" i="3" s="1"/>
  <c r="P6" i="3"/>
  <c r="P34" i="3"/>
  <c r="P35" i="3"/>
  <c r="P45" i="3"/>
  <c r="P9" i="3"/>
  <c r="P47" i="3"/>
  <c r="P46" i="3"/>
  <c r="P159" i="3"/>
  <c r="P86" i="3"/>
  <c r="P115" i="3"/>
  <c r="P22" i="3"/>
  <c r="P131" i="3"/>
  <c r="P102" i="3"/>
  <c r="P114" i="3"/>
  <c r="P124" i="3"/>
  <c r="P92" i="3"/>
  <c r="P96" i="3"/>
  <c r="P135" i="3"/>
  <c r="U8" i="3" a="1"/>
  <c r="U8" i="3" s="1"/>
  <c r="U156" i="3" a="1"/>
  <c r="U156" i="3" s="1"/>
  <c r="U45" i="3" a="1"/>
  <c r="U45" i="3" s="1"/>
  <c r="U111" i="3" a="1"/>
  <c r="U111" i="3" s="1"/>
  <c r="U22" i="3" a="1"/>
  <c r="U22" i="3" s="1"/>
  <c r="U7" i="3" a="1"/>
  <c r="U7" i="3" s="1"/>
  <c r="U126" i="3" a="1"/>
  <c r="U126" i="3" s="1"/>
  <c r="U27" i="3" a="1"/>
  <c r="U27" i="3" s="1"/>
  <c r="U88" i="3" a="1"/>
  <c r="U88" i="3" s="1"/>
  <c r="U5" i="3" a="1"/>
  <c r="U5" i="3" s="1"/>
  <c r="U128" i="3" a="1"/>
  <c r="U128" i="3" s="1"/>
  <c r="U47" i="3" a="1"/>
  <c r="U47" i="3" s="1"/>
  <c r="U10" i="3" a="1"/>
  <c r="U10" i="3" s="1"/>
  <c r="U55" i="3" a="1"/>
  <c r="U55" i="3" s="1"/>
  <c r="U122" i="3" a="1"/>
  <c r="U122" i="3" s="1"/>
  <c r="U19" i="3" a="1"/>
  <c r="U19" i="3" s="1"/>
  <c r="U84" i="3" a="1"/>
  <c r="U84" i="3" s="1"/>
  <c r="U71" i="3" a="1"/>
  <c r="U71" i="3" s="1"/>
  <c r="U23" i="3" a="1"/>
  <c r="U23" i="3" s="1"/>
  <c r="U118" i="3" a="1"/>
  <c r="U118" i="3" s="1"/>
  <c r="U114" i="3" a="1"/>
  <c r="U114" i="3" s="1"/>
  <c r="U153" i="3" a="1"/>
  <c r="U153" i="3" s="1"/>
  <c r="U117" i="3" a="1"/>
  <c r="U117" i="3" s="1"/>
  <c r="U72" i="3" a="1"/>
  <c r="U72" i="3" s="1"/>
  <c r="U35" i="3" a="1"/>
  <c r="U35" i="3" s="1"/>
  <c r="U130" i="3" a="1"/>
  <c r="U130" i="3" s="1"/>
  <c r="U101" i="3" a="1"/>
  <c r="U101" i="3" s="1"/>
  <c r="U120" i="3" a="1"/>
  <c r="U120" i="3" s="1"/>
  <c r="U69" i="3" a="1"/>
  <c r="U69" i="3" s="1"/>
  <c r="U32" i="3" a="1"/>
  <c r="U32" i="3" s="1"/>
  <c r="U155" i="3" a="1"/>
  <c r="U155" i="3" s="1"/>
  <c r="U12" i="3" a="1"/>
  <c r="U12" i="3" s="1"/>
  <c r="U104" i="3" a="1"/>
  <c r="U104" i="3" s="1"/>
  <c r="U147" i="3" a="1"/>
  <c r="U147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<sst xmlns="http://schemas.openxmlformats.org/spreadsheetml/2006/main" count="1287" uniqueCount="208">
  <si>
    <t>Countries clusters</t>
  </si>
  <si>
    <t>GDI</t>
  </si>
  <si>
    <t>CPI</t>
  </si>
  <si>
    <t>HFI</t>
  </si>
  <si>
    <t>WPFI</t>
  </si>
  <si>
    <t>EPI</t>
  </si>
  <si>
    <t>g</t>
  </si>
  <si>
    <t>LMI</t>
  </si>
  <si>
    <t>World</t>
  </si>
  <si>
    <t>Fraction of Russian gas replaceable</t>
  </si>
  <si>
    <t>Production (bcm)</t>
  </si>
  <si>
    <t>Reserves (bcm)</t>
  </si>
  <si>
    <t>R/P ratio</t>
  </si>
  <si>
    <t>Overall R/P</t>
  </si>
  <si>
    <t>EU27</t>
  </si>
  <si>
    <t>NOR</t>
  </si>
  <si>
    <t>EU sup</t>
  </si>
  <si>
    <t>ALB</t>
  </si>
  <si>
    <t>Oth sup</t>
  </si>
  <si>
    <t>GBR</t>
  </si>
  <si>
    <t/>
  </si>
  <si>
    <t>ARG</t>
  </si>
  <si>
    <t>ARM</t>
  </si>
  <si>
    <t>RoW</t>
  </si>
  <si>
    <t>AUS</t>
  </si>
  <si>
    <t>AUT</t>
  </si>
  <si>
    <t>CAN</t>
  </si>
  <si>
    <t>BDI</t>
  </si>
  <si>
    <t>BEL</t>
  </si>
  <si>
    <t>BEN</t>
  </si>
  <si>
    <t>BFA</t>
  </si>
  <si>
    <t>BGD</t>
  </si>
  <si>
    <t>BGR</t>
  </si>
  <si>
    <t>USA</t>
  </si>
  <si>
    <t>BIH</t>
  </si>
  <si>
    <t>BLR</t>
  </si>
  <si>
    <t>TTO</t>
  </si>
  <si>
    <t>BRA</t>
  </si>
  <si>
    <t>BTN</t>
  </si>
  <si>
    <t>BWA</t>
  </si>
  <si>
    <t>CAF</t>
  </si>
  <si>
    <t>UKR</t>
  </si>
  <si>
    <t>CHE</t>
  </si>
  <si>
    <t>CHL</t>
  </si>
  <si>
    <t>CHN</t>
  </si>
  <si>
    <t>CIV</t>
  </si>
  <si>
    <t>PER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</si>
  <si>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</si>
  <si>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</si>
  <si>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</si>
  <si>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</si>
  <si>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</si>
  <si>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</si>
  <si>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</si>
  <si>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</si>
  <si>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</si>
  <si>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</si>
  <si>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DNK</t>
  </si>
  <si>
    <t>DOM</t>
  </si>
  <si>
    <t>ARE</t>
  </si>
  <si>
    <t>ECU</t>
  </si>
  <si>
    <t>PNG</t>
  </si>
  <si>
    <t>ESP</t>
  </si>
  <si>
    <t>EST</t>
  </si>
  <si>
    <t>ETH</t>
  </si>
  <si>
    <t>FIN</t>
  </si>
  <si>
    <t>FJI</t>
  </si>
  <si>
    <t>FRA</t>
  </si>
  <si>
    <t>GAB</t>
  </si>
  <si>
    <t>QAT</t>
  </si>
  <si>
    <t>GEO</t>
  </si>
  <si>
    <t>GHA</t>
  </si>
  <si>
    <t>GIN</t>
  </si>
  <si>
    <t>GMB</t>
  </si>
  <si>
    <t>GNB</t>
  </si>
  <si>
    <t>GRC</t>
  </si>
  <si>
    <t>GTM</t>
  </si>
  <si>
    <t>GUY</t>
  </si>
  <si>
    <t>HND</t>
  </si>
  <si>
    <t>HRV</t>
  </si>
  <si>
    <t>HTI</t>
  </si>
  <si>
    <t>HUN</t>
  </si>
  <si>
    <t>IDN</t>
  </si>
  <si>
    <t>BOL</t>
  </si>
  <si>
    <t>IRL</t>
  </si>
  <si>
    <t>KWT</t>
  </si>
  <si>
    <t>IND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</si>
  <si>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</si>
  <si>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</si>
  <si>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</si>
  <si>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</si>
  <si>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</si>
  <si>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</si>
  <si>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</si>
  <si>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</si>
  <si>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</si>
  <si>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</si>
  <si>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</si>
  <si>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AGO</t>
  </si>
  <si>
    <t>LAO</t>
  </si>
  <si>
    <t>LBN</t>
  </si>
  <si>
    <t>LBR</t>
  </si>
  <si>
    <t>MOZ</t>
  </si>
  <si>
    <t>LKA</t>
  </si>
  <si>
    <t>LSO</t>
  </si>
  <si>
    <t>LTU</t>
  </si>
  <si>
    <t>LUX</t>
  </si>
  <si>
    <t>LVA</t>
  </si>
  <si>
    <t>MAR</t>
  </si>
  <si>
    <t>MDA</t>
  </si>
  <si>
    <t>MDG</t>
  </si>
  <si>
    <t>MEX</t>
  </si>
  <si>
    <t>MKD</t>
  </si>
  <si>
    <t>MLI</t>
  </si>
  <si>
    <t>MLT</t>
  </si>
  <si>
    <t>DZA</t>
  </si>
  <si>
    <t>MNE</t>
  </si>
  <si>
    <t>MNG</t>
  </si>
  <si>
    <t>OMN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</si>
  <si>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</si>
  <si>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</si>
  <si>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</si>
  <si>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</si>
  <si>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</si>
  <si>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</si>
  <si>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</si>
  <si>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</si>
  <si>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</si>
  <si>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BHR</t>
  </si>
  <si>
    <t>NPL</t>
  </si>
  <si>
    <t>NZL</t>
  </si>
  <si>
    <t>PAK</t>
  </si>
  <si>
    <t>AZE</t>
  </si>
  <si>
    <t>PAN</t>
  </si>
  <si>
    <t>SAU</t>
  </si>
  <si>
    <t>PHL</t>
  </si>
  <si>
    <t>RUS</t>
  </si>
  <si>
    <t>POL</t>
  </si>
  <si>
    <t>PRT</t>
  </si>
  <si>
    <t>PRY</t>
  </si>
  <si>
    <t>CMR</t>
  </si>
  <si>
    <t>ROU</t>
  </si>
  <si>
    <t>EGY</t>
  </si>
  <si>
    <t>RWA</t>
  </si>
  <si>
    <t>LBY</t>
  </si>
  <si>
    <t>SDN</t>
  </si>
  <si>
    <t>SEN</t>
  </si>
  <si>
    <t>SGP</t>
  </si>
  <si>
    <t>SLE</t>
  </si>
  <si>
    <t>SLV</t>
  </si>
  <si>
    <t>SRB</t>
  </si>
  <si>
    <t>SUR</t>
  </si>
  <si>
    <t>SVK</t>
  </si>
  <si>
    <t>SVN</t>
  </si>
  <si>
    <t>SWE</t>
  </si>
  <si>
    <t>SWZ</t>
  </si>
  <si>
    <t>TCD</t>
  </si>
  <si>
    <t>TGO</t>
  </si>
  <si>
    <t>THA</t>
  </si>
  <si>
    <t>TJK</t>
  </si>
  <si>
    <t>TLS</t>
  </si>
  <si>
    <t>IRQ</t>
  </si>
  <si>
    <t>TUN</t>
  </si>
  <si>
    <t>TUR</t>
  </si>
  <si>
    <t>TWN</t>
  </si>
  <si>
    <t>TZA</t>
  </si>
  <si>
    <t>UGA</t>
  </si>
  <si>
    <t>VEN</t>
  </si>
  <si>
    <t>URY</t>
  </si>
  <si>
    <t>IRN</t>
  </si>
  <si>
    <t>MMR</t>
  </si>
  <si>
    <t>VNM</t>
  </si>
  <si>
    <t>ZAF</t>
  </si>
  <si>
    <t>ZMB</t>
  </si>
  <si>
    <t>ZWE</t>
  </si>
  <si>
    <t>Norway</t>
  </si>
  <si>
    <t>United Kingdom</t>
  </si>
  <si>
    <t>Australia</t>
  </si>
  <si>
    <t>Canada</t>
  </si>
  <si>
    <t>United States</t>
  </si>
  <si>
    <t>Trinidad &amp; Tobago</t>
  </si>
  <si>
    <t>Brazil</t>
  </si>
  <si>
    <t>Ukraine</t>
  </si>
  <si>
    <t>Peru</t>
  </si>
  <si>
    <t>Colombia</t>
  </si>
  <si>
    <t>United Arab Emirates</t>
  </si>
  <si>
    <t>Papua New Guinea</t>
  </si>
  <si>
    <t>Qatar</t>
  </si>
  <si>
    <t>Bolivia</t>
  </si>
  <si>
    <t>Kuwait</t>
  </si>
  <si>
    <t>India</t>
  </si>
  <si>
    <t>Angola</t>
  </si>
  <si>
    <t>Mozambique</t>
  </si>
  <si>
    <t>Algeria</t>
  </si>
  <si>
    <t>Oman</t>
  </si>
  <si>
    <t>Nigeria</t>
  </si>
  <si>
    <t>Bahrain</t>
  </si>
  <si>
    <t>Pakistan</t>
  </si>
  <si>
    <t>Azerabaijan</t>
  </si>
  <si>
    <t>Saudi Arabia</t>
  </si>
  <si>
    <t>Russia</t>
  </si>
  <si>
    <t>Camerun</t>
  </si>
  <si>
    <t>Egypt</t>
  </si>
  <si>
    <t>Libya</t>
  </si>
  <si>
    <t>Iraq</t>
  </si>
  <si>
    <t>Venezuela</t>
  </si>
  <si>
    <t>Iran</t>
  </si>
  <si>
    <t>Myanmar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</si>
</sst>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11" fontId="0" fillId="0" borderId="0" xfId="0" applyNumberFormat="1"/>
    <xf numFmtId="2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EAF2"/>
      <color rgb="FF6A4C93"/>
      <color rgb="FF1982C4"/>
      <color rgb="FF8AC926"/>
      <color rgb="FFFFCA3A"/>
      <color rgb="FFFF59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/>
                </a:solidFill>
                <a:latin typeface="HelveticaNeue" panose="00000400000000000000" pitchFamily="2" charset="0"/>
                <a:ea typeface="+mn-ea"/>
                <a:cs typeface="+mn-cs"/>
              </a:defRPr>
            </a:pPr>
            <a:r>
              <a:rPr lang="en-US"/>
              <a:t>a) Potential partners' like-mindedness with EU versus fraction of Russian gas replaceable by marginal export capacity for selected potential EU gas suppliers.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/>
              </a:solidFill>
              <a:latin typeface="HelveticaNeue" panose="00000400000000000000" pitchFamily="2" charset="0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Figure1!$D$1</c:f>
              <c:strCache>
                <c:ptCount val="1"/>
                <c:pt idx="0">
                  <c:v>GDI</c:v>
                </c:pt>
              </c:strCache>
            </c:strRef>
          </c:tx>
          <c:spPr>
            <a:solidFill>
              <a:srgbClr val="FF595E"/>
            </a:solidFill>
            <a:ln>
              <a:noFill/>
            </a:ln>
            <a:effectLst/>
          </c:spPr>
          <c:invertIfNegative val="0"/>
          <c:cat>
            <c:strRef>
              <c:f>Figure1!$A$5:$A$156</c:f>
              <c:strCache>
                <c:ptCount val="33"/>
                <c:pt idx="0">
                  <c:v>Norway</c:v>
                </c:pt>
                <c:pt idx="1">
                  <c:v>Canada</c:v>
                </c:pt>
                <c:pt idx="2">
                  <c:v>United Kingdom</c:v>
                </c:pt>
                <c:pt idx="3">
                  <c:v>Australia</c:v>
                </c:pt>
                <c:pt idx="4">
                  <c:v>United States</c:v>
                </c:pt>
                <c:pt idx="5">
                  <c:v>Trinidad &amp; Tobago</c:v>
                </c:pt>
                <c:pt idx="6">
                  <c:v>Brazil</c:v>
                </c:pt>
                <c:pt idx="7">
                  <c:v>Ukraine</c:v>
                </c:pt>
                <c:pt idx="8">
                  <c:v>Colombia</c:v>
                </c:pt>
                <c:pt idx="9">
                  <c:v>Peru</c:v>
                </c:pt>
                <c:pt idx="10">
                  <c:v>Qatar</c:v>
                </c:pt>
                <c:pt idx="11">
                  <c:v>Papua New Guinea</c:v>
                </c:pt>
                <c:pt idx="12">
                  <c:v>Kuwait</c:v>
                </c:pt>
                <c:pt idx="13">
                  <c:v>United Arab Emirates</c:v>
                </c:pt>
                <c:pt idx="14">
                  <c:v>Bolivia</c:v>
                </c:pt>
                <c:pt idx="15">
                  <c:v>Angola</c:v>
                </c:pt>
                <c:pt idx="16">
                  <c:v>Oman</c:v>
                </c:pt>
                <c:pt idx="17">
                  <c:v>India</c:v>
                </c:pt>
                <c:pt idx="18">
                  <c:v>Nigeria</c:v>
                </c:pt>
                <c:pt idx="19">
                  <c:v>Mozambique</c:v>
                </c:pt>
                <c:pt idx="20">
                  <c:v>Algeria</c:v>
                </c:pt>
                <c:pt idx="21">
                  <c:v>Camerun</c:v>
                </c:pt>
                <c:pt idx="22">
                  <c:v>Saudi Arabia</c:v>
                </c:pt>
                <c:pt idx="23">
                  <c:v>Bahrain</c:v>
                </c:pt>
                <c:pt idx="24">
                  <c:v>Egypt</c:v>
                </c:pt>
                <c:pt idx="25">
                  <c:v>Russia</c:v>
                </c:pt>
                <c:pt idx="26">
                  <c:v>Pakistan</c:v>
                </c:pt>
                <c:pt idx="27">
                  <c:v>Azerabaijan</c:v>
                </c:pt>
                <c:pt idx="28">
                  <c:v>Libya</c:v>
                </c:pt>
                <c:pt idx="29">
                  <c:v>Iraq</c:v>
                </c:pt>
                <c:pt idx="30">
                  <c:v>Venezuela</c:v>
                </c:pt>
                <c:pt idx="31">
                  <c:v>Iran</c:v>
                </c:pt>
                <c:pt idx="32">
                  <c:v>Myanmar</c:v>
                </c:pt>
              </c:strCache>
            </c:strRef>
          </c:cat>
          <c:val>
            <c:numRef>
              <c:f>Figure1!$E$5:$E$160</c:f>
              <c:numCache>
                <c:formatCode>0.000</c:formatCode>
                <c:ptCount val="33"/>
                <c:pt idx="0">
                  <c:v>0.1905555555555557</c:v>
                </c:pt>
                <c:pt idx="1">
                  <c:v>7.8555555555555601E-2</c:v>
                </c:pt>
                <c:pt idx="2">
                  <c:v>3.7555555555555564E-2</c:v>
                </c:pt>
                <c:pt idx="3">
                  <c:v>7.5555555555555598E-2</c:v>
                </c:pt>
                <c:pt idx="4">
                  <c:v>-5.444444444444474E-3</c:v>
                </c:pt>
                <c:pt idx="5">
                  <c:v>-7.4444444444444424E-2</c:v>
                </c:pt>
                <c:pt idx="6">
                  <c:v>-0.12244444444444447</c:v>
                </c:pt>
                <c:pt idx="7">
                  <c:v>-0.28444444444444439</c:v>
                </c:pt>
                <c:pt idx="8">
                  <c:v>-0.13544444444444437</c:v>
                </c:pt>
                <c:pt idx="9">
                  <c:v>-0.20944444444444443</c:v>
                </c:pt>
                <c:pt idx="10">
                  <c:v>-0.4254444444444444</c:v>
                </c:pt>
                <c:pt idx="11">
                  <c:v>-0.18744444444444441</c:v>
                </c:pt>
                <c:pt idx="12">
                  <c:v>-0.44044444444444442</c:v>
                </c:pt>
                <c:pt idx="13">
                  <c:v>-0.4894444444444444</c:v>
                </c:pt>
                <c:pt idx="14">
                  <c:v>-0.37044444444444435</c:v>
                </c:pt>
                <c:pt idx="15">
                  <c:v>-0.37244444444444441</c:v>
                </c:pt>
                <c:pt idx="16">
                  <c:v>-0.47844444444444439</c:v>
                </c:pt>
                <c:pt idx="17">
                  <c:v>-7.2444444444444422E-2</c:v>
                </c:pt>
                <c:pt idx="18">
                  <c:v>-0.36744444444444435</c:v>
                </c:pt>
                <c:pt idx="19">
                  <c:v>-0.43944444444444442</c:v>
                </c:pt>
                <c:pt idx="20">
                  <c:v>-0.4244444444444444</c:v>
                </c:pt>
                <c:pt idx="21">
                  <c:v>-0.53444444444444439</c:v>
                </c:pt>
                <c:pt idx="22">
                  <c:v>-0.58244444444444443</c:v>
                </c:pt>
                <c:pt idx="23">
                  <c:v>-0.53844444444444439</c:v>
                </c:pt>
                <c:pt idx="24">
                  <c:v>-0.49744444444444436</c:v>
                </c:pt>
                <c:pt idx="25">
                  <c:v>-0.56844444444444431</c:v>
                </c:pt>
                <c:pt idx="26">
                  <c:v>-0.46544444444444438</c:v>
                </c:pt>
                <c:pt idx="27">
                  <c:v>-0.51044444444444448</c:v>
                </c:pt>
                <c:pt idx="28">
                  <c:v>-0.58444444444444443</c:v>
                </c:pt>
                <c:pt idx="29">
                  <c:v>-0.50244444444444447</c:v>
                </c:pt>
                <c:pt idx="30">
                  <c:v>-0.55944444444444441</c:v>
                </c:pt>
                <c:pt idx="31">
                  <c:v>-0.59444444444444433</c:v>
                </c:pt>
                <c:pt idx="32">
                  <c:v>-0.71644444444444444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D8-4743-8A5A-FC665CFB9A2E}"/>
            </c:ext>
          </c:extLst>
        </c:ser>
        <c:ser>
          <c:idx val="1"/>
          <c:order val="1"/>
          <c:tx>
            <c:strRef>
              <c:f>Figure1!$F$1</c:f>
              <c:strCache>
                <c:ptCount val="1"/>
                <c:pt idx="0">
                  <c:v>CPI</c:v>
                </c:pt>
              </c:strCache>
            </c:strRef>
          </c:tx>
          <c:spPr>
            <a:solidFill>
              <a:srgbClr val="FFCA3A"/>
            </a:solidFill>
            <a:ln>
              <a:noFill/>
            </a:ln>
            <a:effectLst/>
          </c:spPr>
          <c:invertIfNegative val="0"/>
          <c:cat>
            <c:strRef>
              <c:f>Figure1!$A$5:$A$156</c:f>
              <c:strCache>
                <c:ptCount val="33"/>
                <c:pt idx="0">
                  <c:v>Norway</c:v>
                </c:pt>
                <c:pt idx="1">
                  <c:v>Canada</c:v>
                </c:pt>
                <c:pt idx="2">
                  <c:v>United Kingdom</c:v>
                </c:pt>
                <c:pt idx="3">
                  <c:v>Australia</c:v>
                </c:pt>
                <c:pt idx="4">
                  <c:v>United States</c:v>
                </c:pt>
                <c:pt idx="5">
                  <c:v>Trinidad &amp; Tobago</c:v>
                </c:pt>
                <c:pt idx="6">
                  <c:v>Brazil</c:v>
                </c:pt>
                <c:pt idx="7">
                  <c:v>Ukraine</c:v>
                </c:pt>
                <c:pt idx="8">
                  <c:v>Colombia</c:v>
                </c:pt>
                <c:pt idx="9">
                  <c:v>Peru</c:v>
                </c:pt>
                <c:pt idx="10">
                  <c:v>Qatar</c:v>
                </c:pt>
                <c:pt idx="11">
                  <c:v>Papua New Guinea</c:v>
                </c:pt>
                <c:pt idx="12">
                  <c:v>Kuwait</c:v>
                </c:pt>
                <c:pt idx="13">
                  <c:v>United Arab Emirates</c:v>
                </c:pt>
                <c:pt idx="14">
                  <c:v>Bolivia</c:v>
                </c:pt>
                <c:pt idx="15">
                  <c:v>Angola</c:v>
                </c:pt>
                <c:pt idx="16">
                  <c:v>Oman</c:v>
                </c:pt>
                <c:pt idx="17">
                  <c:v>India</c:v>
                </c:pt>
                <c:pt idx="18">
                  <c:v>Nigeria</c:v>
                </c:pt>
                <c:pt idx="19">
                  <c:v>Mozambique</c:v>
                </c:pt>
                <c:pt idx="20">
                  <c:v>Algeria</c:v>
                </c:pt>
                <c:pt idx="21">
                  <c:v>Camerun</c:v>
                </c:pt>
                <c:pt idx="22">
                  <c:v>Saudi Arabia</c:v>
                </c:pt>
                <c:pt idx="23">
                  <c:v>Bahrain</c:v>
                </c:pt>
                <c:pt idx="24">
                  <c:v>Egypt</c:v>
                </c:pt>
                <c:pt idx="25">
                  <c:v>Russia</c:v>
                </c:pt>
                <c:pt idx="26">
                  <c:v>Pakistan</c:v>
                </c:pt>
                <c:pt idx="27">
                  <c:v>Azerabaijan</c:v>
                </c:pt>
                <c:pt idx="28">
                  <c:v>Libya</c:v>
                </c:pt>
                <c:pt idx="29">
                  <c:v>Iraq</c:v>
                </c:pt>
                <c:pt idx="30">
                  <c:v>Venezuela</c:v>
                </c:pt>
                <c:pt idx="31">
                  <c:v>Iran</c:v>
                </c:pt>
                <c:pt idx="32">
                  <c:v>Myanmar</c:v>
                </c:pt>
              </c:strCache>
            </c:strRef>
          </c:cat>
          <c:val>
            <c:numRef>
              <c:f>Figure1!$G$5:$G$160</c:f>
              <c:numCache>
                <c:formatCode>0.000</c:formatCode>
                <c:ptCount val="33"/>
                <c:pt idx="0">
                  <c:v>0.2040740740740743</c:v>
                </c:pt>
                <c:pt idx="1">
                  <c:v>0.12407407407407434</c:v>
                </c:pt>
                <c:pt idx="2">
                  <c:v>7.4074074074074292E-2</c:v>
                </c:pt>
                <c:pt idx="3">
                  <c:v>0.11407407407407433</c:v>
                </c:pt>
                <c:pt idx="4">
                  <c:v>5.4074074074074274E-2</c:v>
                </c:pt>
                <c:pt idx="5">
                  <c:v>-0.21592592592592569</c:v>
                </c:pt>
                <c:pt idx="6">
                  <c:v>-0.27592592592592569</c:v>
                </c:pt>
                <c:pt idx="7">
                  <c:v>-0.27592592592592569</c:v>
                </c:pt>
                <c:pt idx="8">
                  <c:v>-0.23592592592592565</c:v>
                </c:pt>
                <c:pt idx="9">
                  <c:v>-0.30592592592592566</c:v>
                </c:pt>
                <c:pt idx="10">
                  <c:v>-5.5925925925925712E-2</c:v>
                </c:pt>
                <c:pt idx="11">
                  <c:v>-0.34592592592592569</c:v>
                </c:pt>
                <c:pt idx="12">
                  <c:v>-0.17592592592592565</c:v>
                </c:pt>
                <c:pt idx="13">
                  <c:v>4.4074074074074376E-2</c:v>
                </c:pt>
                <c:pt idx="14">
                  <c:v>-0.34592592592592569</c:v>
                </c:pt>
                <c:pt idx="15">
                  <c:v>-0.30592592592592566</c:v>
                </c:pt>
                <c:pt idx="16">
                  <c:v>-0.20592592592592568</c:v>
                </c:pt>
                <c:pt idx="17">
                  <c:v>-0.24592592592592566</c:v>
                </c:pt>
                <c:pt idx="18">
                  <c:v>-0.38592592592592567</c:v>
                </c:pt>
                <c:pt idx="19">
                  <c:v>-0.38592592592592567</c:v>
                </c:pt>
                <c:pt idx="20">
                  <c:v>-0.27592592592592569</c:v>
                </c:pt>
                <c:pt idx="21">
                  <c:v>-0.36592592592592565</c:v>
                </c:pt>
                <c:pt idx="22">
                  <c:v>-0.11592592592592565</c:v>
                </c:pt>
                <c:pt idx="23">
                  <c:v>-0.21592592592592569</c:v>
                </c:pt>
                <c:pt idx="24">
                  <c:v>-0.28592592592592569</c:v>
                </c:pt>
                <c:pt idx="25">
                  <c:v>-0.37592592592592566</c:v>
                </c:pt>
                <c:pt idx="26">
                  <c:v>-0.34592592592592569</c:v>
                </c:pt>
                <c:pt idx="27">
                  <c:v>-0.40592592592592569</c:v>
                </c:pt>
                <c:pt idx="28">
                  <c:v>-0.45592592592592568</c:v>
                </c:pt>
                <c:pt idx="29">
                  <c:v>-0.40592592592592569</c:v>
                </c:pt>
                <c:pt idx="30">
                  <c:v>-0.50592592592592567</c:v>
                </c:pt>
                <c:pt idx="31">
                  <c:v>-0.39592592592592568</c:v>
                </c:pt>
                <c:pt idx="32">
                  <c:v>-0.43592592592592566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D8-4743-8A5A-FC665CFB9A2E}"/>
            </c:ext>
          </c:extLst>
        </c:ser>
        <c:ser>
          <c:idx val="2"/>
          <c:order val="2"/>
          <c:tx>
            <c:strRef>
              <c:f>Figure1!$H$1</c:f>
              <c:strCache>
                <c:ptCount val="1"/>
                <c:pt idx="0">
                  <c:v>HFI</c:v>
                </c:pt>
              </c:strCache>
            </c:strRef>
          </c:tx>
          <c:spPr>
            <a:solidFill>
              <a:srgbClr val="8AC926"/>
            </a:solidFill>
            <a:ln>
              <a:noFill/>
            </a:ln>
            <a:effectLst/>
          </c:spPr>
          <c:invertIfNegative val="0"/>
          <c:cat>
            <c:strRef>
              <c:f>Figure1!$A$5:$A$156</c:f>
              <c:strCache>
                <c:ptCount val="33"/>
                <c:pt idx="0">
                  <c:v>Norway</c:v>
                </c:pt>
                <c:pt idx="1">
                  <c:v>Canada</c:v>
                </c:pt>
                <c:pt idx="2">
                  <c:v>United Kingdom</c:v>
                </c:pt>
                <c:pt idx="3">
                  <c:v>Australia</c:v>
                </c:pt>
                <c:pt idx="4">
                  <c:v>United States</c:v>
                </c:pt>
                <c:pt idx="5">
                  <c:v>Trinidad &amp; Tobago</c:v>
                </c:pt>
                <c:pt idx="6">
                  <c:v>Brazil</c:v>
                </c:pt>
                <c:pt idx="7">
                  <c:v>Ukraine</c:v>
                </c:pt>
                <c:pt idx="8">
                  <c:v>Colombia</c:v>
                </c:pt>
                <c:pt idx="9">
                  <c:v>Peru</c:v>
                </c:pt>
                <c:pt idx="10">
                  <c:v>Qatar</c:v>
                </c:pt>
                <c:pt idx="11">
                  <c:v>Papua New Guinea</c:v>
                </c:pt>
                <c:pt idx="12">
                  <c:v>Kuwait</c:v>
                </c:pt>
                <c:pt idx="13">
                  <c:v>United Arab Emirates</c:v>
                </c:pt>
                <c:pt idx="14">
                  <c:v>Bolivia</c:v>
                </c:pt>
                <c:pt idx="15">
                  <c:v>Angola</c:v>
                </c:pt>
                <c:pt idx="16">
                  <c:v>Oman</c:v>
                </c:pt>
                <c:pt idx="17">
                  <c:v>India</c:v>
                </c:pt>
                <c:pt idx="18">
                  <c:v>Nigeria</c:v>
                </c:pt>
                <c:pt idx="19">
                  <c:v>Mozambique</c:v>
                </c:pt>
                <c:pt idx="20">
                  <c:v>Algeria</c:v>
                </c:pt>
                <c:pt idx="21">
                  <c:v>Camerun</c:v>
                </c:pt>
                <c:pt idx="22">
                  <c:v>Saudi Arabia</c:v>
                </c:pt>
                <c:pt idx="23">
                  <c:v>Bahrain</c:v>
                </c:pt>
                <c:pt idx="24">
                  <c:v>Egypt</c:v>
                </c:pt>
                <c:pt idx="25">
                  <c:v>Russia</c:v>
                </c:pt>
                <c:pt idx="26">
                  <c:v>Pakistan</c:v>
                </c:pt>
                <c:pt idx="27">
                  <c:v>Azerabaijan</c:v>
                </c:pt>
                <c:pt idx="28">
                  <c:v>Libya</c:v>
                </c:pt>
                <c:pt idx="29">
                  <c:v>Iraq</c:v>
                </c:pt>
                <c:pt idx="30">
                  <c:v>Venezuela</c:v>
                </c:pt>
                <c:pt idx="31">
                  <c:v>Iran</c:v>
                </c:pt>
                <c:pt idx="32">
                  <c:v>Myanmar</c:v>
                </c:pt>
              </c:strCache>
            </c:strRef>
          </c:cat>
          <c:val>
            <c:numRef>
              <c:f>Figure1!$I$5:$I$160</c:f>
              <c:numCache>
                <c:formatCode>0.000</c:formatCode>
                <c:ptCount val="33"/>
                <c:pt idx="0">
                  <c:v>3.7185185185185321E-2</c:v>
                </c:pt>
                <c:pt idx="1">
                  <c:v>3.4185185185185429E-2</c:v>
                </c:pt>
                <c:pt idx="2">
                  <c:v>1.8185185185185415E-2</c:v>
                </c:pt>
                <c:pt idx="3">
                  <c:v>3.1185185185185316E-2</c:v>
                </c:pt>
                <c:pt idx="4">
                  <c:v>1.8185185185185415E-2</c:v>
                </c:pt>
                <c:pt idx="5">
                  <c:v>-7.5814814814814668E-2</c:v>
                </c:pt>
                <c:pt idx="6">
                  <c:v>-0.12881481481481472</c:v>
                </c:pt>
                <c:pt idx="7">
                  <c:v>-0.14881481481481473</c:v>
                </c:pt>
                <c:pt idx="8">
                  <c:v>-0.16681481481481464</c:v>
                </c:pt>
                <c:pt idx="9">
                  <c:v>-6.4814814814814659E-2</c:v>
                </c:pt>
                <c:pt idx="10">
                  <c:v>-0.28181481481481474</c:v>
                </c:pt>
                <c:pt idx="11">
                  <c:v>-0.13281481481481472</c:v>
                </c:pt>
                <c:pt idx="12">
                  <c:v>-0.19581481481481466</c:v>
                </c:pt>
                <c:pt idx="13">
                  <c:v>-0.2478148148148146</c:v>
                </c:pt>
                <c:pt idx="14">
                  <c:v>-0.13781481481481461</c:v>
                </c:pt>
                <c:pt idx="15">
                  <c:v>-0.24481481481481471</c:v>
                </c:pt>
                <c:pt idx="16">
                  <c:v>-0.26481481481481473</c:v>
                </c:pt>
                <c:pt idx="17">
                  <c:v>-0.19181481481481466</c:v>
                </c:pt>
                <c:pt idx="18">
                  <c:v>-0.22481481481481469</c:v>
                </c:pt>
                <c:pt idx="19">
                  <c:v>-0.16981481481481464</c:v>
                </c:pt>
                <c:pt idx="20">
                  <c:v>-0.33881481481481462</c:v>
                </c:pt>
                <c:pt idx="21">
                  <c:v>-0.29081481481481464</c:v>
                </c:pt>
                <c:pt idx="22">
                  <c:v>-0.36781481481481465</c:v>
                </c:pt>
                <c:pt idx="23">
                  <c:v>-0.27381481481481473</c:v>
                </c:pt>
                <c:pt idx="24">
                  <c:v>-0.39681481481481462</c:v>
                </c:pt>
                <c:pt idx="25">
                  <c:v>-0.2398148148148147</c:v>
                </c:pt>
                <c:pt idx="26">
                  <c:v>-0.27181481481481462</c:v>
                </c:pt>
                <c:pt idx="27">
                  <c:v>-0.25581481481481461</c:v>
                </c:pt>
                <c:pt idx="28">
                  <c:v>-0.32681481481481461</c:v>
                </c:pt>
                <c:pt idx="29">
                  <c:v>-0.34781481481481463</c:v>
                </c:pt>
                <c:pt idx="30">
                  <c:v>-0.39881481481481468</c:v>
                </c:pt>
                <c:pt idx="31">
                  <c:v>-0.41781481481481464</c:v>
                </c:pt>
                <c:pt idx="32">
                  <c:v>-0.43281481481481465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D8-4743-8A5A-FC665CFB9A2E}"/>
            </c:ext>
          </c:extLst>
        </c:ser>
        <c:ser>
          <c:idx val="3"/>
          <c:order val="3"/>
          <c:tx>
            <c:strRef>
              <c:f>Figure1!$J$1</c:f>
              <c:strCache>
                <c:ptCount val="1"/>
                <c:pt idx="0">
                  <c:v>WPFI</c:v>
                </c:pt>
              </c:strCache>
            </c:strRef>
          </c:tx>
          <c:spPr>
            <a:solidFill>
              <a:srgbClr val="1982C4"/>
            </a:solidFill>
            <a:ln>
              <a:noFill/>
            </a:ln>
            <a:effectLst/>
          </c:spPr>
          <c:invertIfNegative val="0"/>
          <c:cat>
            <c:strRef>
              <c:f>Figure1!$A$5:$A$156</c:f>
              <c:strCache>
                <c:ptCount val="33"/>
                <c:pt idx="0">
                  <c:v>Norway</c:v>
                </c:pt>
                <c:pt idx="1">
                  <c:v>Canada</c:v>
                </c:pt>
                <c:pt idx="2">
                  <c:v>United Kingdom</c:v>
                </c:pt>
                <c:pt idx="3">
                  <c:v>Australia</c:v>
                </c:pt>
                <c:pt idx="4">
                  <c:v>United States</c:v>
                </c:pt>
                <c:pt idx="5">
                  <c:v>Trinidad &amp; Tobago</c:v>
                </c:pt>
                <c:pt idx="6">
                  <c:v>Brazil</c:v>
                </c:pt>
                <c:pt idx="7">
                  <c:v>Ukraine</c:v>
                </c:pt>
                <c:pt idx="8">
                  <c:v>Colombia</c:v>
                </c:pt>
                <c:pt idx="9">
                  <c:v>Peru</c:v>
                </c:pt>
                <c:pt idx="10">
                  <c:v>Qatar</c:v>
                </c:pt>
                <c:pt idx="11">
                  <c:v>Papua New Guinea</c:v>
                </c:pt>
                <c:pt idx="12">
                  <c:v>Kuwait</c:v>
                </c:pt>
                <c:pt idx="13">
                  <c:v>United Arab Emirates</c:v>
                </c:pt>
                <c:pt idx="14">
                  <c:v>Bolivia</c:v>
                </c:pt>
                <c:pt idx="15">
                  <c:v>Angola</c:v>
                </c:pt>
                <c:pt idx="16">
                  <c:v>Oman</c:v>
                </c:pt>
                <c:pt idx="17">
                  <c:v>India</c:v>
                </c:pt>
                <c:pt idx="18">
                  <c:v>Nigeria</c:v>
                </c:pt>
                <c:pt idx="19">
                  <c:v>Mozambique</c:v>
                </c:pt>
                <c:pt idx="20">
                  <c:v>Algeria</c:v>
                </c:pt>
                <c:pt idx="21">
                  <c:v>Camerun</c:v>
                </c:pt>
                <c:pt idx="22">
                  <c:v>Saudi Arabia</c:v>
                </c:pt>
                <c:pt idx="23">
                  <c:v>Bahrain</c:v>
                </c:pt>
                <c:pt idx="24">
                  <c:v>Egypt</c:v>
                </c:pt>
                <c:pt idx="25">
                  <c:v>Russia</c:v>
                </c:pt>
                <c:pt idx="26">
                  <c:v>Pakistan</c:v>
                </c:pt>
                <c:pt idx="27">
                  <c:v>Azerabaijan</c:v>
                </c:pt>
                <c:pt idx="28">
                  <c:v>Libya</c:v>
                </c:pt>
                <c:pt idx="29">
                  <c:v>Iraq</c:v>
                </c:pt>
                <c:pt idx="30">
                  <c:v>Venezuela</c:v>
                </c:pt>
                <c:pt idx="31">
                  <c:v>Iran</c:v>
                </c:pt>
                <c:pt idx="32">
                  <c:v>Myanmar</c:v>
                </c:pt>
              </c:strCache>
            </c:strRef>
          </c:cat>
          <c:val>
            <c:numRef>
              <c:f>Figure1!$K$5:$K$160</c:f>
              <c:numCache>
                <c:formatCode>0.000</c:formatCode>
                <c:ptCount val="33"/>
                <c:pt idx="0">
                  <c:v>0.15305925925925923</c:v>
                </c:pt>
                <c:pt idx="1">
                  <c:v>5.1159259259259238E-2</c:v>
                </c:pt>
                <c:pt idx="2">
                  <c:v>9.2592592592591894E-3</c:v>
                </c:pt>
                <c:pt idx="3">
                  <c:v>-3.1640740740740858E-2</c:v>
                </c:pt>
                <c:pt idx="4">
                  <c:v>-9.9940740740740774E-2</c:v>
                </c:pt>
                <c:pt idx="5">
                  <c:v>1.0592592592592043E-3</c:v>
                </c:pt>
                <c:pt idx="6">
                  <c:v>-0.17994074074074073</c:v>
                </c:pt>
                <c:pt idx="7">
                  <c:v>-0.1158407407407408</c:v>
                </c:pt>
                <c:pt idx="8">
                  <c:v>-0.2695407407407408</c:v>
                </c:pt>
                <c:pt idx="9">
                  <c:v>-0.28824074074074085</c:v>
                </c:pt>
                <c:pt idx="10">
                  <c:v>-0.18104074074074084</c:v>
                </c:pt>
                <c:pt idx="11">
                  <c:v>-0.20564074074074079</c:v>
                </c:pt>
                <c:pt idx="12">
                  <c:v>-0.31924074074074088</c:v>
                </c:pt>
                <c:pt idx="13">
                  <c:v>-0.45964074074074079</c:v>
                </c:pt>
                <c:pt idx="14">
                  <c:v>-0.27704074074074081</c:v>
                </c:pt>
                <c:pt idx="15">
                  <c:v>-0.24144074074074084</c:v>
                </c:pt>
                <c:pt idx="16">
                  <c:v>-0.3406407407407408</c:v>
                </c:pt>
                <c:pt idx="17">
                  <c:v>-0.4530407407407408</c:v>
                </c:pt>
                <c:pt idx="18">
                  <c:v>-0.25554074074074085</c:v>
                </c:pt>
                <c:pt idx="19">
                  <c:v>-0.24164074074074082</c:v>
                </c:pt>
                <c:pt idx="20">
                  <c:v>-0.34604074074074087</c:v>
                </c:pt>
                <c:pt idx="21">
                  <c:v>-0.31634074074074081</c:v>
                </c:pt>
                <c:pt idx="22">
                  <c:v>-0.49444074074074079</c:v>
                </c:pt>
                <c:pt idx="23">
                  <c:v>-0.53374074074074085</c:v>
                </c:pt>
                <c:pt idx="24">
                  <c:v>-0.51484074074074082</c:v>
                </c:pt>
                <c:pt idx="25">
                  <c:v>-0.46724074074074085</c:v>
                </c:pt>
                <c:pt idx="26">
                  <c:v>-0.42684074074074085</c:v>
                </c:pt>
                <c:pt idx="27">
                  <c:v>-0.48594074074074084</c:v>
                </c:pt>
                <c:pt idx="28">
                  <c:v>-0.35994074074074078</c:v>
                </c:pt>
                <c:pt idx="29">
                  <c:v>-0.5110407407407408</c:v>
                </c:pt>
                <c:pt idx="30">
                  <c:v>-0.43524074074074082</c:v>
                </c:pt>
                <c:pt idx="31">
                  <c:v>-0.55284074074074085</c:v>
                </c:pt>
                <c:pt idx="32">
                  <c:v>-0.52174074074074084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5D8-4743-8A5A-FC665CFB9A2E}"/>
            </c:ext>
          </c:extLst>
        </c:ser>
        <c:ser>
          <c:idx val="4"/>
          <c:order val="4"/>
          <c:tx>
            <c:strRef>
              <c:f>Figure1!$L$1</c:f>
              <c:strCache>
                <c:ptCount val="1"/>
                <c:pt idx="0">
                  <c:v>EPI</c:v>
                </c:pt>
              </c:strCache>
            </c:strRef>
          </c:tx>
          <c:spPr>
            <a:solidFill>
              <a:srgbClr val="6A4C93"/>
            </a:solidFill>
            <a:ln>
              <a:noFill/>
            </a:ln>
            <a:effectLst/>
          </c:spPr>
          <c:invertIfNegative val="0"/>
          <c:cat>
            <c:strRef>
              <c:f>Figure1!$A$5:$A$156</c:f>
              <c:strCache>
                <c:ptCount val="33"/>
                <c:pt idx="0">
                  <c:v>Norway</c:v>
                </c:pt>
                <c:pt idx="1">
                  <c:v>Canada</c:v>
                </c:pt>
                <c:pt idx="2">
                  <c:v>United Kingdom</c:v>
                </c:pt>
                <c:pt idx="3">
                  <c:v>Australia</c:v>
                </c:pt>
                <c:pt idx="4">
                  <c:v>United States</c:v>
                </c:pt>
                <c:pt idx="5">
                  <c:v>Trinidad &amp; Tobago</c:v>
                </c:pt>
                <c:pt idx="6">
                  <c:v>Brazil</c:v>
                </c:pt>
                <c:pt idx="7">
                  <c:v>Ukraine</c:v>
                </c:pt>
                <c:pt idx="8">
                  <c:v>Colombia</c:v>
                </c:pt>
                <c:pt idx="9">
                  <c:v>Peru</c:v>
                </c:pt>
                <c:pt idx="10">
                  <c:v>Qatar</c:v>
                </c:pt>
                <c:pt idx="11">
                  <c:v>Papua New Guinea</c:v>
                </c:pt>
                <c:pt idx="12">
                  <c:v>Kuwait</c:v>
                </c:pt>
                <c:pt idx="13">
                  <c:v>United Arab Emirates</c:v>
                </c:pt>
                <c:pt idx="14">
                  <c:v>Bolivia</c:v>
                </c:pt>
                <c:pt idx="15">
                  <c:v>Angola</c:v>
                </c:pt>
                <c:pt idx="16">
                  <c:v>Oman</c:v>
                </c:pt>
                <c:pt idx="17">
                  <c:v>India</c:v>
                </c:pt>
                <c:pt idx="18">
                  <c:v>Nigeria</c:v>
                </c:pt>
                <c:pt idx="19">
                  <c:v>Mozambique</c:v>
                </c:pt>
                <c:pt idx="20">
                  <c:v>Algeria</c:v>
                </c:pt>
                <c:pt idx="21">
                  <c:v>Camerun</c:v>
                </c:pt>
                <c:pt idx="22">
                  <c:v>Saudi Arabia</c:v>
                </c:pt>
                <c:pt idx="23">
                  <c:v>Bahrain</c:v>
                </c:pt>
                <c:pt idx="24">
                  <c:v>Egypt</c:v>
                </c:pt>
                <c:pt idx="25">
                  <c:v>Russia</c:v>
                </c:pt>
                <c:pt idx="26">
                  <c:v>Pakistan</c:v>
                </c:pt>
                <c:pt idx="27">
                  <c:v>Azerabaijan</c:v>
                </c:pt>
                <c:pt idx="28">
                  <c:v>Libya</c:v>
                </c:pt>
                <c:pt idx="29">
                  <c:v>Iraq</c:v>
                </c:pt>
                <c:pt idx="30">
                  <c:v>Venezuela</c:v>
                </c:pt>
                <c:pt idx="31">
                  <c:v>Iran</c:v>
                </c:pt>
                <c:pt idx="32">
                  <c:v>Myanmar</c:v>
                </c:pt>
              </c:strCache>
            </c:strRef>
          </c:cat>
          <c:val>
            <c:numRef>
              <c:f>Figure1!$M$5:$M$160</c:f>
              <c:numCache>
                <c:formatCode>0.000</c:formatCode>
                <c:ptCount val="33"/>
                <c:pt idx="0">
                  <c:v>4.6259259259259222E-2</c:v>
                </c:pt>
                <c:pt idx="1">
                  <c:v>-4.2740740740740746E-2</c:v>
                </c:pt>
                <c:pt idx="2">
                  <c:v>7.3259259259259246E-2</c:v>
                </c:pt>
                <c:pt idx="3">
                  <c:v>-2.3740740740740729E-2</c:v>
                </c:pt>
                <c:pt idx="4">
                  <c:v>-8.074074074074078E-2</c:v>
                </c:pt>
                <c:pt idx="5">
                  <c:v>-0.13274074074074071</c:v>
                </c:pt>
                <c:pt idx="6">
                  <c:v>-0.12374074074074071</c:v>
                </c:pt>
                <c:pt idx="7">
                  <c:v>-0.10774074074074069</c:v>
                </c:pt>
                <c:pt idx="8">
                  <c:v>-0.15974074074074074</c:v>
                </c:pt>
                <c:pt idx="9">
                  <c:v>-0.18774074074074071</c:v>
                </c:pt>
                <c:pt idx="10">
                  <c:v>-0.1817407407407407</c:v>
                </c:pt>
                <c:pt idx="11">
                  <c:v>-0.28874074074074074</c:v>
                </c:pt>
                <c:pt idx="12">
                  <c:v>-0.20474074074074072</c:v>
                </c:pt>
                <c:pt idx="13">
                  <c:v>-0.13374074074074072</c:v>
                </c:pt>
                <c:pt idx="14">
                  <c:v>-0.20474074074074072</c:v>
                </c:pt>
                <c:pt idx="15">
                  <c:v>-0.25674074074074071</c:v>
                </c:pt>
                <c:pt idx="16">
                  <c:v>-0.13474074074074072</c:v>
                </c:pt>
                <c:pt idx="17">
                  <c:v>-0.37774074074074071</c:v>
                </c:pt>
                <c:pt idx="18">
                  <c:v>-0.27874074074074073</c:v>
                </c:pt>
                <c:pt idx="19">
                  <c:v>-0.26774074074074072</c:v>
                </c:pt>
                <c:pt idx="20">
                  <c:v>-0.23474074074074075</c:v>
                </c:pt>
                <c:pt idx="21">
                  <c:v>-0.27274074074074073</c:v>
                </c:pt>
                <c:pt idx="22">
                  <c:v>-0.22774074074074074</c:v>
                </c:pt>
                <c:pt idx="23">
                  <c:v>-0.29474074074074075</c:v>
                </c:pt>
                <c:pt idx="24">
                  <c:v>-0.21574074074074079</c:v>
                </c:pt>
                <c:pt idx="25">
                  <c:v>-0.18874074074074071</c:v>
                </c:pt>
                <c:pt idx="26">
                  <c:v>-0.39874074074074073</c:v>
                </c:pt>
                <c:pt idx="27">
                  <c:v>-0.24974074074074076</c:v>
                </c:pt>
                <c:pt idx="28">
                  <c:v>-0.16734074074074073</c:v>
                </c:pt>
                <c:pt idx="29">
                  <c:v>-0.34974074074074074</c:v>
                </c:pt>
                <c:pt idx="30">
                  <c:v>-0.12274074074074071</c:v>
                </c:pt>
                <c:pt idx="31">
                  <c:v>-0.2377407407407407</c:v>
                </c:pt>
                <c:pt idx="32">
                  <c:v>-0.38474074074074077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5D8-4743-8A5A-FC665CFB9A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0"/>
        <c:axId val="413509151"/>
        <c:axId val="413509631"/>
      </c:barChart>
      <c:lineChart>
        <c:grouping val="standard"/>
        <c:varyColors val="0"/>
        <c:ser>
          <c:idx val="5"/>
          <c:order val="5"/>
          <c:tx>
            <c:strRef>
              <c:f>Figure1!$O$1</c:f>
              <c:strCache>
                <c:ptCount val="1"/>
                <c:pt idx="0">
                  <c:v>LMI</c:v>
                </c:pt>
              </c:strCache>
            </c:strRef>
          </c:tx>
          <c:spPr>
            <a:ln w="3810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diamond"/>
            <c:size val="9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Figure1!$O$5:$O$160</c:f>
              <c:numCache>
                <c:formatCode>0.000</c:formatCode>
                <c:ptCount val="33"/>
                <c:pt idx="0">
                  <c:v>0.12667244233304609</c:v>
                </c:pt>
                <c:pt idx="1">
                  <c:v>4.8740402726589305E-2</c:v>
                </c:pt>
                <c:pt idx="2">
                  <c:v>4.6555688216738833E-2</c:v>
                </c:pt>
                <c:pt idx="3">
                  <c:v>3.3909185897802341E-2</c:v>
                </c:pt>
                <c:pt idx="4">
                  <c:v>-2.3146140781594826E-2</c:v>
                </c:pt>
                <c:pt idx="5">
                  <c:v>-0.11039580595205889</c:v>
                </c:pt>
                <c:pt idx="6">
                  <c:v>-0.17461603899709177</c:v>
                </c:pt>
                <c:pt idx="7">
                  <c:v>-0.19347454850713808</c:v>
                </c:pt>
                <c:pt idx="8">
                  <c:v>-0.19704787815757741</c:v>
                </c:pt>
                <c:pt idx="9">
                  <c:v>-0.22433866060733565</c:v>
                </c:pt>
                <c:pt idx="10">
                  <c:v>-0.22674358641384296</c:v>
                </c:pt>
                <c:pt idx="11">
                  <c:v>-0.2508919361824079</c:v>
                </c:pt>
                <c:pt idx="12">
                  <c:v>-0.26941448493005554</c:v>
                </c:pt>
                <c:pt idx="13">
                  <c:v>-0.27645523201180838</c:v>
                </c:pt>
                <c:pt idx="14">
                  <c:v>-0.27848493059480517</c:v>
                </c:pt>
                <c:pt idx="15">
                  <c:v>-0.28726514187409741</c:v>
                </c:pt>
                <c:pt idx="16">
                  <c:v>-0.28769221608842876</c:v>
                </c:pt>
                <c:pt idx="17">
                  <c:v>-0.29461367659904608</c:v>
                </c:pt>
                <c:pt idx="18">
                  <c:v>-0.31421840237107856</c:v>
                </c:pt>
                <c:pt idx="19">
                  <c:v>-0.3177192068770972</c:v>
                </c:pt>
                <c:pt idx="20">
                  <c:v>-0.32050758414456437</c:v>
                </c:pt>
                <c:pt idx="21">
                  <c:v>-0.36486313596470737</c:v>
                </c:pt>
                <c:pt idx="22">
                  <c:v>-0.3721950641899246</c:v>
                </c:pt>
                <c:pt idx="23">
                  <c:v>-0.38343177898064529</c:v>
                </c:pt>
                <c:pt idx="24">
                  <c:v>-0.38405830709612232</c:v>
                </c:pt>
                <c:pt idx="25">
                  <c:v>-0.38585741935811213</c:v>
                </c:pt>
                <c:pt idx="26">
                  <c:v>-0.38859235245839058</c:v>
                </c:pt>
                <c:pt idx="27">
                  <c:v>-0.39420734792308348</c:v>
                </c:pt>
                <c:pt idx="28">
                  <c:v>-0.40269935060031564</c:v>
                </c:pt>
                <c:pt idx="29">
                  <c:v>-0.4276053704183706</c:v>
                </c:pt>
                <c:pt idx="30">
                  <c:v>-0.43277967732611894</c:v>
                </c:pt>
                <c:pt idx="31">
                  <c:v>-0.44888555471943525</c:v>
                </c:pt>
                <c:pt idx="32">
                  <c:v>-0.52085664245681451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5D8-4743-8A5A-FC665CFB9A2E}"/>
            </c:ext>
          </c:extLst>
        </c:ser>
        <c:ser>
          <c:idx val="6"/>
          <c:order val="6"/>
          <c:tx>
            <c:strRef>
              <c:f>Figure1!$Q$1</c:f>
              <c:strCache>
                <c:ptCount val="1"/>
                <c:pt idx="0">
                  <c:v>Fraction of Russian gas replaceable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iamond"/>
            <c:size val="9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E1D-FD47-8DCA-8F9D14272250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E1D-FD47-8DCA-8F9D14272250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E1D-FD47-8DCA-8F9D14272250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E1D-FD47-8DCA-8F9D14272250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E1D-FD47-8DCA-8F9D14272250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E1D-FD47-8DCA-8F9D14272250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AE1D-FD47-8DCA-8F9D14272250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AE1D-FD47-8DCA-8F9D14272250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AE1D-FD47-8DCA-8F9D14272250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AE1D-FD47-8DCA-8F9D14272250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AE1D-FD47-8DCA-8F9D14272250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AE1D-FD47-8DCA-8F9D14272250}"/>
                </c:ext>
              </c:extLst>
            </c:dLbl>
            <c:dLbl>
              <c:idx val="1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AE1D-FD47-8DCA-8F9D14272250}"/>
                </c:ext>
              </c:extLst>
            </c:dLbl>
            <c:dLbl>
              <c:idx val="2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AE1D-FD47-8DCA-8F9D14272250}"/>
                </c:ext>
              </c:extLst>
            </c:dLbl>
            <c:dLbl>
              <c:idx val="2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AE1D-FD47-8DCA-8F9D14272250}"/>
                </c:ext>
              </c:extLst>
            </c:dLbl>
            <c:dLbl>
              <c:idx val="2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AE1D-FD47-8DCA-8F9D14272250}"/>
                </c:ext>
              </c:extLst>
            </c:dLbl>
            <c:dLbl>
              <c:idx val="2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AE1D-FD47-8DCA-8F9D14272250}"/>
                </c:ext>
              </c:extLst>
            </c:dLbl>
            <c:dLbl>
              <c:idx val="2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AE1D-FD47-8DCA-8F9D14272250}"/>
                </c:ext>
              </c:extLst>
            </c:dLbl>
            <c:dLbl>
              <c:idx val="2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AE1D-FD47-8DCA-8F9D14272250}"/>
                </c:ext>
              </c:extLst>
            </c:dLbl>
            <c:dLbl>
              <c:idx val="2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AE1D-FD47-8DCA-8F9D14272250}"/>
                </c:ext>
              </c:extLst>
            </c:dLbl>
            <c:dLbl>
              <c:idx val="3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AE1D-FD47-8DCA-8F9D14272250}"/>
                </c:ext>
              </c:extLst>
            </c:dLbl>
            <c:dLbl>
              <c:idx val="3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AE1D-FD47-8DCA-8F9D14272250}"/>
                </c:ext>
              </c:extLst>
            </c:dLbl>
            <c:dLbl>
              <c:idx val="3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AE1D-FD47-8DCA-8F9D14272250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HelveticaNeue" panose="00000400000000000000" pitchFamily="2" charset="0"/>
                    <a:ea typeface="+mn-ea"/>
                    <a:cs typeface="+mn-cs"/>
                  </a:defRPr>
                </a:pPr>
                <a:endParaRPr lang="en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Figure1!$Q$5:$Q$160</c:f>
              <c:numCache>
                <c:formatCode>0.000</c:formatCode>
                <c:ptCount val="33"/>
                <c:pt idx="0">
                  <c:v>0.13774523259164501</c:v>
                </c:pt>
                <c:pt idx="1">
                  <c:v>0</c:v>
                </c:pt>
                <c:pt idx="2">
                  <c:v>0</c:v>
                </c:pt>
                <c:pt idx="3">
                  <c:v>0.82591572602923302</c:v>
                </c:pt>
                <c:pt idx="4">
                  <c:v>0.54307494665985501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0.18443952258603499</c:v>
                </c:pt>
                <c:pt idx="11">
                  <c:v>0</c:v>
                </c:pt>
                <c:pt idx="12">
                  <c:v>0</c:v>
                </c:pt>
                <c:pt idx="13">
                  <c:v>7.0238091615336201E-2</c:v>
                </c:pt>
                <c:pt idx="14">
                  <c:v>0</c:v>
                </c:pt>
                <c:pt idx="15">
                  <c:v>4.6956270029030203E-2</c:v>
                </c:pt>
                <c:pt idx="16">
                  <c:v>0</c:v>
                </c:pt>
                <c:pt idx="17">
                  <c:v>0</c:v>
                </c:pt>
                <c:pt idx="18">
                  <c:v>0.12508358017454499</c:v>
                </c:pt>
                <c:pt idx="19">
                  <c:v>0</c:v>
                </c:pt>
                <c:pt idx="20">
                  <c:v>0.21912853882268299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0.10448765234304599</c:v>
                </c:pt>
                <c:pt idx="25">
                  <c:v>0</c:v>
                </c:pt>
                <c:pt idx="26">
                  <c:v>0</c:v>
                </c:pt>
                <c:pt idx="27">
                  <c:v>1.2434913093894299E-2</c:v>
                </c:pt>
                <c:pt idx="28">
                  <c:v>5.3818284092682599E-2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5D8-4743-8A5A-FC665CFB9A2E}"/>
            </c:ext>
          </c:extLst>
        </c:ser>
        <c:ser>
          <c:idx val="7"/>
          <c:order val="7"/>
          <c:tx>
            <c:strRef>
              <c:f>Figure1!$P$1</c:f>
              <c:strCache>
                <c:ptCount val="1"/>
                <c:pt idx="0">
                  <c:v>World</c:v>
                </c:pt>
              </c:strCache>
            </c:strRef>
          </c:tx>
          <c:spPr>
            <a:ln w="3810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AE1D-FD47-8DCA-8F9D14272250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AE1D-FD47-8DCA-8F9D14272250}"/>
                </c:ext>
              </c:extLst>
            </c:dLbl>
            <c:dLbl>
              <c:idx val="2"/>
              <c:dLblPos val="b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AE1D-FD47-8DCA-8F9D14272250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AE1D-FD47-8DCA-8F9D14272250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AE1D-FD47-8DCA-8F9D14272250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AE1D-FD47-8DCA-8F9D14272250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AE1D-FD47-8DCA-8F9D14272250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AE1D-FD47-8DCA-8F9D14272250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AE1D-FD47-8DCA-8F9D14272250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AE1D-FD47-8DCA-8F9D14272250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AE1D-FD47-8DCA-8F9D14272250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AE1D-FD47-8DCA-8F9D14272250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AE1D-FD47-8DCA-8F9D14272250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AE1D-FD47-8DCA-8F9D14272250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AE1D-FD47-8DCA-8F9D14272250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6-AE1D-FD47-8DCA-8F9D14272250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8-AE1D-FD47-8DCA-8F9D14272250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AE1D-FD47-8DCA-8F9D14272250}"/>
                </c:ext>
              </c:extLst>
            </c:dLbl>
            <c:dLbl>
              <c:idx val="1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9-AE1D-FD47-8DCA-8F9D14272250}"/>
                </c:ext>
              </c:extLst>
            </c:dLbl>
            <c:dLbl>
              <c:idx val="1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B-AE1D-FD47-8DCA-8F9D14272250}"/>
                </c:ext>
              </c:extLst>
            </c:dLbl>
            <c:dLbl>
              <c:idx val="2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A-AE1D-FD47-8DCA-8F9D14272250}"/>
                </c:ext>
              </c:extLst>
            </c:dLbl>
            <c:dLbl>
              <c:idx val="2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C-AE1D-FD47-8DCA-8F9D14272250}"/>
                </c:ext>
              </c:extLst>
            </c:dLbl>
            <c:dLbl>
              <c:idx val="2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D-AE1D-FD47-8DCA-8F9D14272250}"/>
                </c:ext>
              </c:extLst>
            </c:dLbl>
            <c:dLbl>
              <c:idx val="2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E-AE1D-FD47-8DCA-8F9D14272250}"/>
                </c:ext>
              </c:extLst>
            </c:dLbl>
            <c:dLbl>
              <c:idx val="2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F-AE1D-FD47-8DCA-8F9D14272250}"/>
                </c:ext>
              </c:extLst>
            </c:dLbl>
            <c:dLbl>
              <c:idx val="2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0-AE1D-FD47-8DCA-8F9D14272250}"/>
                </c:ext>
              </c:extLst>
            </c:dLbl>
            <c:dLbl>
              <c:idx val="2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1-AE1D-FD47-8DCA-8F9D14272250}"/>
                </c:ext>
              </c:extLst>
            </c:dLbl>
            <c:dLbl>
              <c:idx val="2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2-AE1D-FD47-8DCA-8F9D14272250}"/>
                </c:ext>
              </c:extLst>
            </c:dLbl>
            <c:dLbl>
              <c:idx val="2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3-AE1D-FD47-8DCA-8F9D14272250}"/>
                </c:ext>
              </c:extLst>
            </c:dLbl>
            <c:dLbl>
              <c:idx val="2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5-AE1D-FD47-8DCA-8F9D14272250}"/>
                </c:ext>
              </c:extLst>
            </c:dLbl>
            <c:dLbl>
              <c:idx val="3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4-AE1D-FD47-8DCA-8F9D14272250}"/>
                </c:ext>
              </c:extLst>
            </c:dLbl>
            <c:dLbl>
              <c:idx val="3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6-AE1D-FD47-8DCA-8F9D14272250}"/>
                </c:ext>
              </c:extLst>
            </c:dLbl>
            <c:dLbl>
              <c:idx val="3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7-AE1D-FD47-8DCA-8F9D1427225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HelveticaNeue" panose="00000400000000000000" pitchFamily="2" charset="0"/>
                    <a:ea typeface="+mn-ea"/>
                    <a:cs typeface="+mn-cs"/>
                  </a:defRPr>
                </a:pPr>
                <a:endParaRPr lang="en-IT"/>
              </a:p>
            </c:txPr>
            <c:dLblPos val="b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Figure1!$P$5:$P$160</c:f>
              <c:numCache>
                <c:formatCode>0.000</c:formatCode>
                <c:ptCount val="33"/>
                <c:pt idx="0">
                  <c:v>-0.20198711950319737</c:v>
                </c:pt>
                <c:pt idx="1">
                  <c:v>-0.20198711950319737</c:v>
                </c:pt>
                <c:pt idx="2">
                  <c:v>-0.20198711950319737</c:v>
                </c:pt>
                <c:pt idx="3">
                  <c:v>-0.20198711950319737</c:v>
                </c:pt>
                <c:pt idx="4">
                  <c:v>-0.20198711950319737</c:v>
                </c:pt>
                <c:pt idx="5">
                  <c:v>-0.20198711950319737</c:v>
                </c:pt>
                <c:pt idx="6">
                  <c:v>-0.20198711950319737</c:v>
                </c:pt>
                <c:pt idx="7">
                  <c:v>-0.20198711950319737</c:v>
                </c:pt>
                <c:pt idx="8">
                  <c:v>-0.20198711950319737</c:v>
                </c:pt>
                <c:pt idx="9">
                  <c:v>-0.20198711950319737</c:v>
                </c:pt>
                <c:pt idx="10">
                  <c:v>-0.20198711950319737</c:v>
                </c:pt>
                <c:pt idx="11">
                  <c:v>-0.20198711950319737</c:v>
                </c:pt>
                <c:pt idx="12">
                  <c:v>-0.20198711950319737</c:v>
                </c:pt>
                <c:pt idx="13">
                  <c:v>-0.20198711950319737</c:v>
                </c:pt>
                <c:pt idx="14">
                  <c:v>-0.20198711950319737</c:v>
                </c:pt>
                <c:pt idx="15">
                  <c:v>-0.20198711950319737</c:v>
                </c:pt>
                <c:pt idx="16">
                  <c:v>-0.20198711950319737</c:v>
                </c:pt>
                <c:pt idx="17">
                  <c:v>-0.20198711950319737</c:v>
                </c:pt>
                <c:pt idx="18">
                  <c:v>-0.20198711950319737</c:v>
                </c:pt>
                <c:pt idx="19">
                  <c:v>-0.20198711950319737</c:v>
                </c:pt>
                <c:pt idx="20">
                  <c:v>-0.20198711950319737</c:v>
                </c:pt>
                <c:pt idx="21">
                  <c:v>-0.20198711950319737</c:v>
                </c:pt>
                <c:pt idx="22">
                  <c:v>-0.20198711950319737</c:v>
                </c:pt>
                <c:pt idx="23">
                  <c:v>-0.20198711950319737</c:v>
                </c:pt>
                <c:pt idx="24">
                  <c:v>-0.20198711950319737</c:v>
                </c:pt>
                <c:pt idx="25">
                  <c:v>-0.20198711950319737</c:v>
                </c:pt>
                <c:pt idx="26">
                  <c:v>-0.20198711950319737</c:v>
                </c:pt>
                <c:pt idx="27">
                  <c:v>-0.20198711950319737</c:v>
                </c:pt>
                <c:pt idx="28">
                  <c:v>-0.20198711950319737</c:v>
                </c:pt>
                <c:pt idx="29">
                  <c:v>-0.20198711950319737</c:v>
                </c:pt>
                <c:pt idx="30">
                  <c:v>-0.20198711950319737</c:v>
                </c:pt>
                <c:pt idx="31">
                  <c:v>-0.20198711950319737</c:v>
                </c:pt>
                <c:pt idx="32">
                  <c:v>-0.20198711950319737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5D8-4743-8A5A-FC665CFB9A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3509151"/>
        <c:axId val="413509631"/>
      </c:lineChart>
      <c:lineChart>
        <c:grouping val="standard"/>
        <c:varyColors val="0"/>
        <c:ser>
          <c:idx val="8"/>
          <c:order val="8"/>
          <c:tx>
            <c:strRef>
              <c:f>Figure1!$U$1</c:f>
              <c:strCache>
                <c:ptCount val="1"/>
                <c:pt idx="0">
                  <c:v>Overall R/P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val>
            <c:numRef>
              <c:f>Figure1!$U$5:$U$160</c:f>
              <c:numCache>
                <c:formatCode>0.0</c:formatCode>
                <c:ptCount val="33"/>
                <c:pt idx="0">
                  <c:v>149.88150611789587</c:v>
                </c:pt>
                <c:pt idx="1">
                  <c:v>149.88150611789587</c:v>
                </c:pt>
                <c:pt idx="2">
                  <c:v>149.88150611789587</c:v>
                </c:pt>
                <c:pt idx="3">
                  <c:v>149.88150611789587</c:v>
                </c:pt>
                <c:pt idx="4">
                  <c:v>149.88150611789587</c:v>
                </c:pt>
                <c:pt idx="5">
                  <c:v>149.88150611789587</c:v>
                </c:pt>
                <c:pt idx="6">
                  <c:v>149.88150611789587</c:v>
                </c:pt>
                <c:pt idx="7">
                  <c:v>149.88150611789587</c:v>
                </c:pt>
                <c:pt idx="8">
                  <c:v>149.88150611789587</c:v>
                </c:pt>
                <c:pt idx="9">
                  <c:v>2239.2479453086535</c:v>
                </c:pt>
                <c:pt idx="10">
                  <c:v>2239.2479453086535</c:v>
                </c:pt>
                <c:pt idx="11">
                  <c:v>2239.2479453086535</c:v>
                </c:pt>
                <c:pt idx="12">
                  <c:v>2239.2479453086535</c:v>
                </c:pt>
                <c:pt idx="13">
                  <c:v>2239.2479453086535</c:v>
                </c:pt>
                <c:pt idx="14">
                  <c:v>2239.2479453086535</c:v>
                </c:pt>
                <c:pt idx="15">
                  <c:v>2239.2479453086535</c:v>
                </c:pt>
                <c:pt idx="16">
                  <c:v>2239.2479453086535</c:v>
                </c:pt>
                <c:pt idx="17">
                  <c:v>2239.2479453086535</c:v>
                </c:pt>
                <c:pt idx="18">
                  <c:v>2239.2479453086535</c:v>
                </c:pt>
                <c:pt idx="19">
                  <c:v>2239.2479453086535</c:v>
                </c:pt>
                <c:pt idx="20">
                  <c:v>2239.2479453086535</c:v>
                </c:pt>
                <c:pt idx="21">
                  <c:v>2239.2479453086535</c:v>
                </c:pt>
                <c:pt idx="22">
                  <c:v>2239.2479453086535</c:v>
                </c:pt>
                <c:pt idx="23">
                  <c:v>2239.2479453086535</c:v>
                </c:pt>
                <c:pt idx="24">
                  <c:v>2239.2479453086535</c:v>
                </c:pt>
                <c:pt idx="25">
                  <c:v>2239.2479453086535</c:v>
                </c:pt>
                <c:pt idx="26">
                  <c:v>2239.2479453086535</c:v>
                </c:pt>
                <c:pt idx="27">
                  <c:v>2239.2479453086535</c:v>
                </c:pt>
                <c:pt idx="28">
                  <c:v>2239.2479453086535</c:v>
                </c:pt>
                <c:pt idx="29">
                  <c:v>2239.2479453086535</c:v>
                </c:pt>
                <c:pt idx="30">
                  <c:v>2239.2479453086535</c:v>
                </c:pt>
                <c:pt idx="31">
                  <c:v>2239.2479453086535</c:v>
                </c:pt>
                <c:pt idx="32">
                  <c:v>2239.2479453086535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5D8-4743-8A5A-FC665CFB9A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7863823"/>
        <c:axId val="467862383"/>
      </c:lineChart>
      <c:catAx>
        <c:axId val="413509151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HelveticaNeue" panose="00000400000000000000" pitchFamily="2" charset="0"/>
                <a:ea typeface="+mn-ea"/>
                <a:cs typeface="+mn-cs"/>
              </a:defRPr>
            </a:pPr>
            <a:endParaRPr lang="en-IT"/>
          </a:p>
        </c:txPr>
        <c:crossAx val="413509631"/>
        <c:crosses val="autoZero"/>
        <c:auto val="1"/>
        <c:lblAlgn val="ctr"/>
        <c:lblOffset val="100"/>
        <c:noMultiLvlLbl val="0"/>
      </c:catAx>
      <c:valAx>
        <c:axId val="413509631"/>
        <c:scaling>
          <c:orientation val="minMax"/>
          <c:max val="0.9"/>
          <c:min val="-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HelveticaNeue" panose="00000400000000000000" pitchFamily="2" charset="0"/>
                <a:ea typeface="+mn-ea"/>
                <a:cs typeface="+mn-cs"/>
              </a:defRPr>
            </a:pPr>
            <a:endParaRPr lang="en-IT"/>
          </a:p>
        </c:txPr>
        <c:crossAx val="413509151"/>
        <c:crosses val="autoZero"/>
        <c:crossBetween val="between"/>
      </c:valAx>
      <c:valAx>
        <c:axId val="467862383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HelveticaNeue" panose="00000400000000000000" pitchFamily="2" charset="0"/>
                <a:ea typeface="+mn-ea"/>
                <a:cs typeface="+mn-cs"/>
              </a:defRPr>
            </a:pPr>
            <a:endParaRPr lang="en-IT"/>
          </a:p>
        </c:txPr>
        <c:crossAx val="467863823"/>
        <c:crosses val="max"/>
        <c:crossBetween val="between"/>
      </c:valAx>
      <c:catAx>
        <c:axId val="467863823"/>
        <c:scaling>
          <c:orientation val="minMax"/>
        </c:scaling>
        <c:delete val="1"/>
        <c:axPos val="b"/>
        <c:majorTickMark val="out"/>
        <c:minorTickMark val="none"/>
        <c:tickLblPos val="nextTo"/>
        <c:crossAx val="467862383"/>
        <c:crosses val="autoZero"/>
        <c:auto val="1"/>
        <c:lblAlgn val="ctr"/>
        <c:lblOffset val="100"/>
        <c:noMultiLvlLbl val="0"/>
      </c:catAx>
      <c:spPr>
        <a:solidFill>
          <a:srgbClr val="EAEAF2"/>
        </a:solidFill>
        <a:ln>
          <a:noFill/>
        </a:ln>
        <a:effectLst/>
      </c:spPr>
    </c:plotArea>
    <c:legend>
      <c:legendPos val="t"/>
      <c:legendEntry>
        <c:idx val="7"/>
        <c:delete val="1"/>
      </c:legendEntry>
      <c:legendEntry>
        <c:idx val="8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HelveticaNeue" panose="00000400000000000000" pitchFamily="2" charset="0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 rot="-5400000" vert="horz"/>
    <a:lstStyle/>
    <a:p>
      <a:pPr>
        <a:defRPr sz="1400">
          <a:solidFill>
            <a:schemeClr val="tx1"/>
          </a:solidFill>
          <a:latin typeface="HelveticaNeue" panose="00000400000000000000" pitchFamily="2" charset="0"/>
        </a:defRPr>
      </a:pPr>
      <a:endParaRPr lang="en-IT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/>
                </a:solidFill>
                <a:latin typeface="HelveticaNeue" panose="00000400000000000000" pitchFamily="2" charset="0"/>
                <a:ea typeface="+mn-ea"/>
                <a:cs typeface="+mn-cs"/>
              </a:defRPr>
            </a:pPr>
            <a:r>
              <a:rPr lang="it-IT" sz="1680" b="0" i="0" u="none" strike="noStrike" kern="1200" spc="0" baseline="0">
                <a:solidFill>
                  <a:srgbClr val="E7E6E6">
                    <a:lumMod val="25000"/>
                  </a:srgbClr>
                </a:solidFill>
                <a:latin typeface="HelveticaNeue Light" panose="00000400000000000000" pitchFamily="2" charset="0"/>
              </a:rPr>
              <a:t>b) Natural gas production (left axis) and Reserves-to-Production ratio (right axis) </a:t>
            </a:r>
            <a:br>
              <a:rPr lang="it-IT" sz="1680" b="0" i="0" u="none" strike="noStrike" kern="1200" spc="0" baseline="0">
                <a:solidFill>
                  <a:srgbClr val="E7E6E6">
                    <a:lumMod val="25000"/>
                  </a:srgbClr>
                </a:solidFill>
                <a:latin typeface="HelveticaNeue Light" panose="00000400000000000000" pitchFamily="2" charset="0"/>
              </a:rPr>
            </a:br>
            <a:r>
              <a:rPr lang="it-IT" sz="1680" b="0" i="0" u="none" strike="noStrike" kern="1200" spc="0" baseline="0">
                <a:solidFill>
                  <a:srgbClr val="E7E6E6">
                    <a:lumMod val="25000"/>
                  </a:srgbClr>
                </a:solidFill>
                <a:latin typeface="HelveticaNeue Light" panose="00000400000000000000" pitchFamily="2" charset="0"/>
              </a:rPr>
              <a:t>of selected potential EU gas suppliers.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/>
              </a:solidFill>
              <a:latin typeface="HelveticaNeue" panose="00000400000000000000" pitchFamily="2" charset="0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Figure1!$R$1</c:f>
              <c:strCache>
                <c:ptCount val="1"/>
                <c:pt idx="0">
                  <c:v>Production (bcm)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Figure1!$A$5:$A$156</c:f>
              <c:strCache>
                <c:ptCount val="33"/>
                <c:pt idx="0">
                  <c:v>Norway</c:v>
                </c:pt>
                <c:pt idx="1">
                  <c:v>Canada</c:v>
                </c:pt>
                <c:pt idx="2">
                  <c:v>United Kingdom</c:v>
                </c:pt>
                <c:pt idx="3">
                  <c:v>Australia</c:v>
                </c:pt>
                <c:pt idx="4">
                  <c:v>United States</c:v>
                </c:pt>
                <c:pt idx="5">
                  <c:v>Trinidad &amp; Tobago</c:v>
                </c:pt>
                <c:pt idx="6">
                  <c:v>Brazil</c:v>
                </c:pt>
                <c:pt idx="7">
                  <c:v>Ukraine</c:v>
                </c:pt>
                <c:pt idx="8">
                  <c:v>Colombia</c:v>
                </c:pt>
                <c:pt idx="9">
                  <c:v>Peru</c:v>
                </c:pt>
                <c:pt idx="10">
                  <c:v>Qatar</c:v>
                </c:pt>
                <c:pt idx="11">
                  <c:v>Papua New Guinea</c:v>
                </c:pt>
                <c:pt idx="12">
                  <c:v>Kuwait</c:v>
                </c:pt>
                <c:pt idx="13">
                  <c:v>United Arab Emirates</c:v>
                </c:pt>
                <c:pt idx="14">
                  <c:v>Bolivia</c:v>
                </c:pt>
                <c:pt idx="15">
                  <c:v>Angola</c:v>
                </c:pt>
                <c:pt idx="16">
                  <c:v>Oman</c:v>
                </c:pt>
                <c:pt idx="17">
                  <c:v>India</c:v>
                </c:pt>
                <c:pt idx="18">
                  <c:v>Nigeria</c:v>
                </c:pt>
                <c:pt idx="19">
                  <c:v>Mozambique</c:v>
                </c:pt>
                <c:pt idx="20">
                  <c:v>Algeria</c:v>
                </c:pt>
                <c:pt idx="21">
                  <c:v>Camerun</c:v>
                </c:pt>
                <c:pt idx="22">
                  <c:v>Saudi Arabia</c:v>
                </c:pt>
                <c:pt idx="23">
                  <c:v>Bahrain</c:v>
                </c:pt>
                <c:pt idx="24">
                  <c:v>Egypt</c:v>
                </c:pt>
                <c:pt idx="25">
                  <c:v>Russia</c:v>
                </c:pt>
                <c:pt idx="26">
                  <c:v>Pakistan</c:v>
                </c:pt>
                <c:pt idx="27">
                  <c:v>Azerabaijan</c:v>
                </c:pt>
                <c:pt idx="28">
                  <c:v>Libya</c:v>
                </c:pt>
                <c:pt idx="29">
                  <c:v>Iraq</c:v>
                </c:pt>
                <c:pt idx="30">
                  <c:v>Venezuela</c:v>
                </c:pt>
                <c:pt idx="31">
                  <c:v>Iran</c:v>
                </c:pt>
                <c:pt idx="32">
                  <c:v>Myanmar</c:v>
                </c:pt>
              </c:strCache>
            </c:strRef>
          </c:cat>
          <c:val>
            <c:numRef>
              <c:f>Figure1!$R$5:$R$160</c:f>
              <c:numCache>
                <c:formatCode>0.000</c:formatCode>
                <c:ptCount val="33"/>
                <c:pt idx="0">
                  <c:v>115.182833314447</c:v>
                </c:pt>
                <c:pt idx="1">
                  <c:v>182.29047818696799</c:v>
                </c:pt>
                <c:pt idx="2">
                  <c:v>32.496092747875302</c:v>
                </c:pt>
                <c:pt idx="3">
                  <c:v>147.183422549575</c:v>
                </c:pt>
                <c:pt idx="4">
                  <c:v>977.84129005665704</c:v>
                </c:pt>
                <c:pt idx="5">
                  <c:v>25.733375569405101</c:v>
                </c:pt>
                <c:pt idx="6">
                  <c:v>23.773850512747799</c:v>
                </c:pt>
                <c:pt idx="7">
                  <c:v>18.922626784702501</c:v>
                </c:pt>
                <c:pt idx="8">
                  <c:v>11.428466050991499</c:v>
                </c:pt>
                <c:pt idx="9">
                  <c:v>11.8945584844192</c:v>
                </c:pt>
                <c:pt idx="10">
                  <c:v>169.066175014164</c:v>
                </c:pt>
                <c:pt idx="11">
                  <c:v>11.4039019830028</c:v>
                </c:pt>
                <c:pt idx="12">
                  <c:v>21.291061532577899</c:v>
                </c:pt>
                <c:pt idx="13">
                  <c:v>63.7862332577903</c:v>
                </c:pt>
                <c:pt idx="14">
                  <c:v>15.474367427761999</c:v>
                </c:pt>
                <c:pt idx="15">
                  <c:v>5.8604884419263401</c:v>
                </c:pt>
                <c:pt idx="16">
                  <c:v>39.203735580736499</c:v>
                </c:pt>
                <c:pt idx="17">
                  <c:v>32.304499631728</c:v>
                </c:pt>
                <c:pt idx="18">
                  <c:v>44.406471161473</c:v>
                </c:pt>
                <c:pt idx="19">
                  <c:v>5.3467915127478696</c:v>
                </c:pt>
                <c:pt idx="20">
                  <c:v>102.180019121813</c:v>
                </c:pt>
                <c:pt idx="21">
                  <c:v>2.3071982152974502</c:v>
                </c:pt>
                <c:pt idx="22">
                  <c:v>115.62405348441899</c:v>
                </c:pt>
                <c:pt idx="23">
                  <c:v>18.643929677053801</c:v>
                </c:pt>
                <c:pt idx="24">
                  <c:v>69.458396373937603</c:v>
                </c:pt>
                <c:pt idx="25">
                  <c:v>701.83683456090603</c:v>
                </c:pt>
                <c:pt idx="26">
                  <c:v>33.398464674220897</c:v>
                </c:pt>
                <c:pt idx="27">
                  <c:v>31.388169546742201</c:v>
                </c:pt>
                <c:pt idx="28">
                  <c:v>14.659327543909299</c:v>
                </c:pt>
                <c:pt idx="29">
                  <c:v>10.681248569405099</c:v>
                </c:pt>
                <c:pt idx="30">
                  <c:v>15.947918130311599</c:v>
                </c:pt>
                <c:pt idx="31">
                  <c:v>248.35860742209599</c:v>
                </c:pt>
                <c:pt idx="32">
                  <c:v>16.940227432059999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0E-414C-9FA2-221C9ED188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3509151"/>
        <c:axId val="413509631"/>
      </c:barChart>
      <c:lineChart>
        <c:grouping val="standard"/>
        <c:varyColors val="0"/>
        <c:ser>
          <c:idx val="7"/>
          <c:order val="1"/>
          <c:tx>
            <c:strRef>
              <c:f>Figure1!$T$1</c:f>
              <c:strCache>
                <c:ptCount val="1"/>
                <c:pt idx="0">
                  <c:v>R/P ratio</c:v>
                </c:pt>
              </c:strCache>
            </c:strRef>
          </c:tx>
          <c:spPr>
            <a:ln w="38100" cap="rnd">
              <a:noFill/>
              <a:prstDash val="sysDot"/>
              <a:round/>
            </a:ln>
            <a:effectLst/>
          </c:spPr>
          <c:marker>
            <c:symbol val="triangle"/>
            <c:size val="11"/>
            <c:spPr>
              <a:solidFill>
                <a:schemeClr val="tx2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Figure1!$T$5:$T$160</c:f>
              <c:numCache>
                <c:formatCode>0.00</c:formatCode>
                <c:ptCount val="33"/>
                <c:pt idx="0">
                  <c:v>398.64965102515333</c:v>
                </c:pt>
                <c:pt idx="1">
                  <c:v>313.4832739737468</c:v>
                </c:pt>
                <c:pt idx="2">
                  <c:v>5.5594838555417478</c:v>
                </c:pt>
                <c:pt idx="3">
                  <c:v>615.61533047462171</c:v>
                </c:pt>
                <c:pt idx="4">
                  <c:v>13.477446399800122</c:v>
                </c:pt>
                <c:pt idx="5">
                  <c:v>327.64413571669814</c:v>
                </c:pt>
                <c:pt idx="6">
                  <c:v>439.40814497932564</c:v>
                </c:pt>
                <c:pt idx="7">
                  <c:v>58.361725492191624</c:v>
                </c:pt>
                <c:pt idx="8">
                  <c:v>265.42283250353563</c:v>
                </c:pt>
                <c:pt idx="9">
                  <c:v>868.27524159473614</c:v>
                </c:pt>
                <c:pt idx="10">
                  <c:v>3996.3960790510641</c:v>
                </c:pt>
                <c:pt idx="11">
                  <c:v>470.18387186836571</c:v>
                </c:pt>
                <c:pt idx="12">
                  <c:v>2372.6469222693122</c:v>
                </c:pt>
                <c:pt idx="13">
                  <c:v>95.489222206989467</c:v>
                </c:pt>
                <c:pt idx="14">
                  <c:v>554.44791362380136</c:v>
                </c:pt>
                <c:pt idx="15">
                  <c:v>1850.5181140930417</c:v>
                </c:pt>
                <c:pt idx="16">
                  <c:v>470.42486097369584</c:v>
                </c:pt>
                <c:pt idx="17">
                  <c:v>1174.2027397449917</c:v>
                </c:pt>
                <c:pt idx="18">
                  <c:v>3618.7327001759359</c:v>
                </c:pt>
                <c:pt idx="19">
                  <c:v>14996.73200293552</c:v>
                </c:pt>
                <c:pt idx="20">
                  <c:v>1248.1549299784285</c:v>
                </c:pt>
                <c:pt idx="21">
                  <c:v>1657.7664743543576</c:v>
                </c:pt>
                <c:pt idx="22">
                  <c:v>2220.9578734713687</c:v>
                </c:pt>
                <c:pt idx="23">
                  <c:v>292.4565396416275</c:v>
                </c:pt>
                <c:pt idx="24">
                  <c:v>727.28675371596023</c:v>
                </c:pt>
                <c:pt idx="25">
                  <c:v>1928.7894499976478</c:v>
                </c:pt>
                <c:pt idx="26">
                  <c:v>515.10041131626713</c:v>
                </c:pt>
                <c:pt idx="27">
                  <c:v>1277.3028907092223</c:v>
                </c:pt>
                <c:pt idx="28">
                  <c:v>2906.8998611328293</c:v>
                </c:pt>
                <c:pt idx="29">
                  <c:v>9885.700861161311</c:v>
                </c:pt>
                <c:pt idx="30">
                  <c:v>355.77708775766962</c:v>
                </c:pt>
                <c:pt idx="31">
                  <c:v>3864.9542763140448</c:v>
                </c:pt>
                <c:pt idx="32">
                  <c:v>23.612433871046228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C10E-414C-9FA2-221C9ED18815}"/>
            </c:ext>
          </c:extLst>
        </c:ser>
        <c:ser>
          <c:idx val="8"/>
          <c:order val="2"/>
          <c:tx>
            <c:strRef>
              <c:f>Figure1!$U$1</c:f>
              <c:strCache>
                <c:ptCount val="1"/>
                <c:pt idx="0">
                  <c:v>Overall R/P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9"/>
            <c:marker>
              <c:symbol val="none"/>
            </c:marker>
            <c:bubble3D val="0"/>
            <c:spPr>
              <a:ln w="28575" cap="rnd">
                <a:noFill/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B953-0746-899A-5F808941633E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953-0746-899A-5F808941633E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B953-0746-899A-5F808941633E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953-0746-899A-5F808941633E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953-0746-899A-5F808941633E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953-0746-899A-5F808941633E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953-0746-899A-5F808941633E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953-0746-899A-5F808941633E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953-0746-899A-5F808941633E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B953-0746-899A-5F808941633E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B953-0746-899A-5F808941633E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B953-0746-899A-5F808941633E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B953-0746-899A-5F808941633E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B953-0746-899A-5F808941633E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B953-0746-899A-5F808941633E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B953-0746-899A-5F808941633E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B953-0746-899A-5F808941633E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B953-0746-899A-5F808941633E}"/>
                </c:ext>
              </c:extLst>
            </c:dLbl>
            <c:dLbl>
              <c:idx val="18"/>
              <c:layout>
                <c:manualLayout>
                  <c:x val="-4.2314882246739245E-2"/>
                  <c:y val="8.0032178349511179E-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=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B953-0746-899A-5F808941633E}"/>
                </c:ext>
              </c:extLst>
            </c:dLbl>
            <c:dLbl>
              <c:idx val="1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B953-0746-899A-5F808941633E}"/>
                </c:ext>
              </c:extLst>
            </c:dLbl>
            <c:dLbl>
              <c:idx val="2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B953-0746-899A-5F808941633E}"/>
                </c:ext>
              </c:extLst>
            </c:dLbl>
            <c:dLbl>
              <c:idx val="2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B953-0746-899A-5F808941633E}"/>
                </c:ext>
              </c:extLst>
            </c:dLbl>
            <c:dLbl>
              <c:idx val="2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B953-0746-899A-5F808941633E}"/>
                </c:ext>
              </c:extLst>
            </c:dLbl>
            <c:dLbl>
              <c:idx val="2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B953-0746-899A-5F808941633E}"/>
                </c:ext>
              </c:extLst>
            </c:dLbl>
            <c:dLbl>
              <c:idx val="2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B953-0746-899A-5F808941633E}"/>
                </c:ext>
              </c:extLst>
            </c:dLbl>
            <c:dLbl>
              <c:idx val="2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B953-0746-899A-5F808941633E}"/>
                </c:ext>
              </c:extLst>
            </c:dLbl>
            <c:dLbl>
              <c:idx val="2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B953-0746-899A-5F808941633E}"/>
                </c:ext>
              </c:extLst>
            </c:dLbl>
            <c:dLbl>
              <c:idx val="2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B953-0746-899A-5F808941633E}"/>
                </c:ext>
              </c:extLst>
            </c:dLbl>
            <c:dLbl>
              <c:idx val="2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B953-0746-899A-5F808941633E}"/>
                </c:ext>
              </c:extLst>
            </c:dLbl>
            <c:dLbl>
              <c:idx val="2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B953-0746-899A-5F808941633E}"/>
                </c:ext>
              </c:extLst>
            </c:dLbl>
            <c:dLbl>
              <c:idx val="3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B953-0746-899A-5F808941633E}"/>
                </c:ext>
              </c:extLst>
            </c:dLbl>
            <c:dLbl>
              <c:idx val="3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B953-0746-899A-5F808941633E}"/>
                </c:ext>
              </c:extLst>
            </c:dLbl>
            <c:dLbl>
              <c:idx val="3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B953-0746-899A-5F808941633E}"/>
                </c:ext>
              </c:extLst>
            </c:dLbl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HelveticaNeue" panose="00000400000000000000" pitchFamily="2" charset="0"/>
                    <a:ea typeface="+mn-ea"/>
                    <a:cs typeface="+mn-cs"/>
                  </a:defRPr>
                </a:pPr>
                <a:endParaRPr lang="en-IT"/>
              </a:p>
            </c:txPr>
            <c:dLblPos val="b"/>
            <c:showLegendKey val="0"/>
            <c:showVal val="1"/>
            <c:showCatName val="0"/>
            <c:showSerName val="1"/>
            <c:showPercent val="0"/>
            <c:showBubbleSize val="0"/>
            <c:separator>=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Figure1!$U$5:$U$160</c:f>
              <c:numCache>
                <c:formatCode>0.0</c:formatCode>
                <c:ptCount val="33"/>
                <c:pt idx="0">
                  <c:v>149.88150611789587</c:v>
                </c:pt>
                <c:pt idx="1">
                  <c:v>149.88150611789587</c:v>
                </c:pt>
                <c:pt idx="2">
                  <c:v>149.88150611789587</c:v>
                </c:pt>
                <c:pt idx="3">
                  <c:v>149.88150611789587</c:v>
                </c:pt>
                <c:pt idx="4">
                  <c:v>149.88150611789587</c:v>
                </c:pt>
                <c:pt idx="5">
                  <c:v>149.88150611789587</c:v>
                </c:pt>
                <c:pt idx="6">
                  <c:v>149.88150611789587</c:v>
                </c:pt>
                <c:pt idx="7">
                  <c:v>149.88150611789587</c:v>
                </c:pt>
                <c:pt idx="8">
                  <c:v>149.88150611789587</c:v>
                </c:pt>
                <c:pt idx="9">
                  <c:v>2239.2479453086535</c:v>
                </c:pt>
                <c:pt idx="10">
                  <c:v>2239.2479453086535</c:v>
                </c:pt>
                <c:pt idx="11">
                  <c:v>2239.2479453086535</c:v>
                </c:pt>
                <c:pt idx="12">
                  <c:v>2239.2479453086535</c:v>
                </c:pt>
                <c:pt idx="13">
                  <c:v>2239.2479453086535</c:v>
                </c:pt>
                <c:pt idx="14">
                  <c:v>2239.2479453086535</c:v>
                </c:pt>
                <c:pt idx="15">
                  <c:v>2239.2479453086535</c:v>
                </c:pt>
                <c:pt idx="16">
                  <c:v>2239.2479453086535</c:v>
                </c:pt>
                <c:pt idx="17">
                  <c:v>2239.2479453086535</c:v>
                </c:pt>
                <c:pt idx="18">
                  <c:v>2239.2479453086535</c:v>
                </c:pt>
                <c:pt idx="19">
                  <c:v>2239.2479453086535</c:v>
                </c:pt>
                <c:pt idx="20">
                  <c:v>2239.2479453086535</c:v>
                </c:pt>
                <c:pt idx="21">
                  <c:v>2239.2479453086535</c:v>
                </c:pt>
                <c:pt idx="22">
                  <c:v>2239.2479453086535</c:v>
                </c:pt>
                <c:pt idx="23">
                  <c:v>2239.2479453086535</c:v>
                </c:pt>
                <c:pt idx="24">
                  <c:v>2239.2479453086535</c:v>
                </c:pt>
                <c:pt idx="25">
                  <c:v>2239.2479453086535</c:v>
                </c:pt>
                <c:pt idx="26">
                  <c:v>2239.2479453086535</c:v>
                </c:pt>
                <c:pt idx="27">
                  <c:v>2239.2479453086535</c:v>
                </c:pt>
                <c:pt idx="28">
                  <c:v>2239.2479453086535</c:v>
                </c:pt>
                <c:pt idx="29">
                  <c:v>2239.2479453086535</c:v>
                </c:pt>
                <c:pt idx="30">
                  <c:v>2239.2479453086535</c:v>
                </c:pt>
                <c:pt idx="31">
                  <c:v>2239.2479453086535</c:v>
                </c:pt>
                <c:pt idx="32">
                  <c:v>2239.2479453086535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C10E-414C-9FA2-221C9ED188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0983151"/>
        <c:axId val="461482335"/>
      </c:lineChart>
      <c:catAx>
        <c:axId val="413509151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HelveticaNeue" panose="00000400000000000000" pitchFamily="2" charset="0"/>
                <a:ea typeface="+mn-ea"/>
                <a:cs typeface="+mn-cs"/>
              </a:defRPr>
            </a:pPr>
            <a:endParaRPr lang="en-IT"/>
          </a:p>
        </c:txPr>
        <c:crossAx val="413509631"/>
        <c:crosses val="autoZero"/>
        <c:auto val="1"/>
        <c:lblAlgn val="ctr"/>
        <c:lblOffset val="100"/>
        <c:noMultiLvlLbl val="0"/>
      </c:catAx>
      <c:valAx>
        <c:axId val="41350963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HelveticaNeue" panose="00000400000000000000" pitchFamily="2" charset="0"/>
                <a:ea typeface="+mn-ea"/>
                <a:cs typeface="+mn-cs"/>
              </a:defRPr>
            </a:pPr>
            <a:endParaRPr lang="en-IT"/>
          </a:p>
        </c:txPr>
        <c:crossAx val="413509151"/>
        <c:crosses val="autoZero"/>
        <c:crossBetween val="between"/>
      </c:valAx>
      <c:valAx>
        <c:axId val="461482335"/>
        <c:scaling>
          <c:logBase val="10"/>
          <c:orientation val="minMax"/>
        </c:scaling>
        <c:delete val="0"/>
        <c:axPos val="r"/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HelveticaNeue" panose="00000400000000000000" pitchFamily="2" charset="0"/>
                <a:ea typeface="+mn-ea"/>
                <a:cs typeface="+mn-cs"/>
              </a:defRPr>
            </a:pPr>
            <a:endParaRPr lang="en-IT"/>
          </a:p>
        </c:txPr>
        <c:crossAx val="580983151"/>
        <c:crosses val="max"/>
        <c:crossBetween val="between"/>
      </c:valAx>
      <c:catAx>
        <c:axId val="580983151"/>
        <c:scaling>
          <c:orientation val="minMax"/>
        </c:scaling>
        <c:delete val="1"/>
        <c:axPos val="b"/>
        <c:majorTickMark val="out"/>
        <c:minorTickMark val="none"/>
        <c:tickLblPos val="nextTo"/>
        <c:crossAx val="461482335"/>
        <c:crosses val="autoZero"/>
        <c:auto val="1"/>
        <c:lblAlgn val="ctr"/>
        <c:lblOffset val="100"/>
        <c:noMultiLvlLbl val="0"/>
      </c:catAx>
      <c:spPr>
        <a:solidFill>
          <a:srgbClr val="EAEAF2"/>
        </a:soli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HelveticaNeue" panose="00000400000000000000" pitchFamily="2" charset="0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 rot="-5400000" vert="horz"/>
    <a:lstStyle/>
    <a:p>
      <a:pPr>
        <a:defRPr sz="1400">
          <a:solidFill>
            <a:schemeClr val="tx1"/>
          </a:solidFill>
          <a:latin typeface="HelveticaNeue" panose="00000400000000000000" pitchFamily="2" charset="0"/>
        </a:defRPr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/>
                </a:solidFill>
                <a:latin typeface="HelveticaNeue" panose="00000400000000000000" pitchFamily="2" charset="0"/>
                <a:ea typeface="+mn-ea"/>
                <a:cs typeface="+mn-cs"/>
              </a:defRPr>
            </a:pPr>
            <a:r>
              <a:rPr lang="en-US"/>
              <a:t>a) Potential partners' like-mindedness with EU versus fraction of Russian gas replaceable by marginal export capacity for selected potential EU gas suppliers.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/>
              </a:solidFill>
              <a:latin typeface="HelveticaNeue" panose="00000400000000000000" pitchFamily="2" charset="0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'Figure1 (old)'!$D$1</c:f>
              <c:strCache>
                <c:ptCount val="1"/>
                <c:pt idx="0">
                  <c:v>GDI</c:v>
                </c:pt>
              </c:strCache>
            </c:strRef>
          </c:tx>
          <c:spPr>
            <a:solidFill>
              <a:srgbClr val="FF595E"/>
            </a:solidFill>
            <a:ln>
              <a:noFill/>
            </a:ln>
            <a:effectLst/>
          </c:spPr>
          <c:invertIfNegative val="0"/>
          <c:cat>
            <c:strRef>
              <c:f>'Figure1 (old)'!$A$5:$A$156</c:f>
              <c:strCache>
                <c:ptCount val="33"/>
                <c:pt idx="0">
                  <c:v>Norway</c:v>
                </c:pt>
                <c:pt idx="1">
                  <c:v>United Kingdom</c:v>
                </c:pt>
                <c:pt idx="2">
                  <c:v>Australia</c:v>
                </c:pt>
                <c:pt idx="3">
                  <c:v>Canada</c:v>
                </c:pt>
                <c:pt idx="4">
                  <c:v>United States</c:v>
                </c:pt>
                <c:pt idx="5">
                  <c:v>Trinidad &amp; Tobago</c:v>
                </c:pt>
                <c:pt idx="6">
                  <c:v>Brazil</c:v>
                </c:pt>
                <c:pt idx="7">
                  <c:v>Ukraine</c:v>
                </c:pt>
                <c:pt idx="8">
                  <c:v>Peru</c:v>
                </c:pt>
                <c:pt idx="9">
                  <c:v>Colombia</c:v>
                </c:pt>
                <c:pt idx="10">
                  <c:v>United Arab Emirates</c:v>
                </c:pt>
                <c:pt idx="11">
                  <c:v>Papua New Guinea</c:v>
                </c:pt>
                <c:pt idx="12">
                  <c:v>Qatar</c:v>
                </c:pt>
                <c:pt idx="13">
                  <c:v>Bolivia</c:v>
                </c:pt>
                <c:pt idx="14">
                  <c:v>Kuwait</c:v>
                </c:pt>
                <c:pt idx="15">
                  <c:v>India</c:v>
                </c:pt>
                <c:pt idx="16">
                  <c:v>Angola</c:v>
                </c:pt>
                <c:pt idx="17">
                  <c:v>Mozambique</c:v>
                </c:pt>
                <c:pt idx="18">
                  <c:v>Algeria</c:v>
                </c:pt>
                <c:pt idx="19">
                  <c:v>Oman</c:v>
                </c:pt>
                <c:pt idx="20">
                  <c:v>Nigeria</c:v>
                </c:pt>
                <c:pt idx="21">
                  <c:v>Bahrain</c:v>
                </c:pt>
                <c:pt idx="22">
                  <c:v>Pakistan</c:v>
                </c:pt>
                <c:pt idx="23">
                  <c:v>Azerabaijan</c:v>
                </c:pt>
                <c:pt idx="24">
                  <c:v>Saudi Arabia</c:v>
                </c:pt>
                <c:pt idx="25">
                  <c:v>Russia</c:v>
                </c:pt>
                <c:pt idx="26">
                  <c:v>Camerun</c:v>
                </c:pt>
                <c:pt idx="27">
                  <c:v>Egypt</c:v>
                </c:pt>
                <c:pt idx="28">
                  <c:v>Libya</c:v>
                </c:pt>
                <c:pt idx="29">
                  <c:v>Iraq</c:v>
                </c:pt>
                <c:pt idx="30">
                  <c:v>Venezuela</c:v>
                </c:pt>
                <c:pt idx="31">
                  <c:v>Iran</c:v>
                </c:pt>
                <c:pt idx="32">
                  <c:v>Myanmar</c:v>
                </c:pt>
              </c:strCache>
            </c:strRef>
          </c:cat>
          <c:val>
            <c:numRef>
              <c:f>'Figure1 (old)'!$E$5:$E$160</c:f>
              <c:numCache>
                <c:formatCode>0.000</c:formatCode>
                <c:ptCount val="33"/>
                <c:pt idx="0">
                  <c:v>0.19225925925925935</c:v>
                </c:pt>
                <c:pt idx="1">
                  <c:v>3.9259259259259327E-2</c:v>
                </c:pt>
                <c:pt idx="2">
                  <c:v>8.2259259259259365E-2</c:v>
                </c:pt>
                <c:pt idx="3">
                  <c:v>9.925925925925938E-2</c:v>
                </c:pt>
                <c:pt idx="4">
                  <c:v>-3.7407407407406001E-3</c:v>
                </c:pt>
                <c:pt idx="5">
                  <c:v>-7.2740740740740661E-2</c:v>
                </c:pt>
                <c:pt idx="6">
                  <c:v>-0.11074074074074158</c:v>
                </c:pt>
                <c:pt idx="7">
                  <c:v>-0.24674074074074059</c:v>
                </c:pt>
                <c:pt idx="8">
                  <c:v>-0.19674074074074066</c:v>
                </c:pt>
                <c:pt idx="9">
                  <c:v>-0.11674074074074059</c:v>
                </c:pt>
                <c:pt idx="10">
                  <c:v>-0.49874074074074065</c:v>
                </c:pt>
                <c:pt idx="11">
                  <c:v>-0.19174074074074066</c:v>
                </c:pt>
                <c:pt idx="12">
                  <c:v>-0.42374074074074064</c:v>
                </c:pt>
                <c:pt idx="13">
                  <c:v>-0.33774074074074062</c:v>
                </c:pt>
                <c:pt idx="14">
                  <c:v>-0.40574074074074162</c:v>
                </c:pt>
                <c:pt idx="15">
                  <c:v>-8.4740740740740672E-2</c:v>
                </c:pt>
                <c:pt idx="16">
                  <c:v>-0.39274074074074061</c:v>
                </c:pt>
                <c:pt idx="17">
                  <c:v>-0.43774074074074065</c:v>
                </c:pt>
                <c:pt idx="18">
                  <c:v>-0.42274074074074064</c:v>
                </c:pt>
                <c:pt idx="19">
                  <c:v>-0.47674074074074063</c:v>
                </c:pt>
                <c:pt idx="20">
                  <c:v>-0.36574074074074064</c:v>
                </c:pt>
                <c:pt idx="21">
                  <c:v>-0.53674074074074063</c:v>
                </c:pt>
                <c:pt idx="22">
                  <c:v>-0.37574074074074065</c:v>
                </c:pt>
                <c:pt idx="23">
                  <c:v>-0.5017407407407406</c:v>
                </c:pt>
                <c:pt idx="24">
                  <c:v>-0.58074074074074067</c:v>
                </c:pt>
                <c:pt idx="25">
                  <c:v>-0.56074074074074065</c:v>
                </c:pt>
                <c:pt idx="26">
                  <c:v>-0.53274074074074063</c:v>
                </c:pt>
                <c:pt idx="27">
                  <c:v>-0.49574074074074065</c:v>
                </c:pt>
                <c:pt idx="28">
                  <c:v>-0.58274074074074067</c:v>
                </c:pt>
                <c:pt idx="29">
                  <c:v>-0.47574074074074063</c:v>
                </c:pt>
                <c:pt idx="30">
                  <c:v>-0.56574074074074066</c:v>
                </c:pt>
                <c:pt idx="31">
                  <c:v>-0.59274074074074057</c:v>
                </c:pt>
                <c:pt idx="32">
                  <c:v>-0.71474074074074068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3A-6A40-AB40-40D36E15DDCC}"/>
            </c:ext>
          </c:extLst>
        </c:ser>
        <c:ser>
          <c:idx val="1"/>
          <c:order val="1"/>
          <c:tx>
            <c:strRef>
              <c:f>'Figure1 (old)'!$F$1</c:f>
              <c:strCache>
                <c:ptCount val="1"/>
                <c:pt idx="0">
                  <c:v>CPI</c:v>
                </c:pt>
              </c:strCache>
            </c:strRef>
          </c:tx>
          <c:spPr>
            <a:solidFill>
              <a:srgbClr val="FFCA3A"/>
            </a:solidFill>
            <a:ln>
              <a:noFill/>
            </a:ln>
            <a:effectLst/>
          </c:spPr>
          <c:invertIfNegative val="0"/>
          <c:cat>
            <c:strRef>
              <c:f>'Figure1 (old)'!$A$5:$A$156</c:f>
              <c:strCache>
                <c:ptCount val="33"/>
                <c:pt idx="0">
                  <c:v>Norway</c:v>
                </c:pt>
                <c:pt idx="1">
                  <c:v>United Kingdom</c:v>
                </c:pt>
                <c:pt idx="2">
                  <c:v>Australia</c:v>
                </c:pt>
                <c:pt idx="3">
                  <c:v>Canada</c:v>
                </c:pt>
                <c:pt idx="4">
                  <c:v>United States</c:v>
                </c:pt>
                <c:pt idx="5">
                  <c:v>Trinidad &amp; Tobago</c:v>
                </c:pt>
                <c:pt idx="6">
                  <c:v>Brazil</c:v>
                </c:pt>
                <c:pt idx="7">
                  <c:v>Ukraine</c:v>
                </c:pt>
                <c:pt idx="8">
                  <c:v>Peru</c:v>
                </c:pt>
                <c:pt idx="9">
                  <c:v>Colombia</c:v>
                </c:pt>
                <c:pt idx="10">
                  <c:v>United Arab Emirates</c:v>
                </c:pt>
                <c:pt idx="11">
                  <c:v>Papua New Guinea</c:v>
                </c:pt>
                <c:pt idx="12">
                  <c:v>Qatar</c:v>
                </c:pt>
                <c:pt idx="13">
                  <c:v>Bolivia</c:v>
                </c:pt>
                <c:pt idx="14">
                  <c:v>Kuwait</c:v>
                </c:pt>
                <c:pt idx="15">
                  <c:v>India</c:v>
                </c:pt>
                <c:pt idx="16">
                  <c:v>Angola</c:v>
                </c:pt>
                <c:pt idx="17">
                  <c:v>Mozambique</c:v>
                </c:pt>
                <c:pt idx="18">
                  <c:v>Algeria</c:v>
                </c:pt>
                <c:pt idx="19">
                  <c:v>Oman</c:v>
                </c:pt>
                <c:pt idx="20">
                  <c:v>Nigeria</c:v>
                </c:pt>
                <c:pt idx="21">
                  <c:v>Bahrain</c:v>
                </c:pt>
                <c:pt idx="22">
                  <c:v>Pakistan</c:v>
                </c:pt>
                <c:pt idx="23">
                  <c:v>Azerabaijan</c:v>
                </c:pt>
                <c:pt idx="24">
                  <c:v>Saudi Arabia</c:v>
                </c:pt>
                <c:pt idx="25">
                  <c:v>Russia</c:v>
                </c:pt>
                <c:pt idx="26">
                  <c:v>Camerun</c:v>
                </c:pt>
                <c:pt idx="27">
                  <c:v>Egypt</c:v>
                </c:pt>
                <c:pt idx="28">
                  <c:v>Libya</c:v>
                </c:pt>
                <c:pt idx="29">
                  <c:v>Iraq</c:v>
                </c:pt>
                <c:pt idx="30">
                  <c:v>Venezuela</c:v>
                </c:pt>
                <c:pt idx="31">
                  <c:v>Iran</c:v>
                </c:pt>
                <c:pt idx="32">
                  <c:v>Myanmar</c:v>
                </c:pt>
              </c:strCache>
            </c:strRef>
          </c:cat>
          <c:val>
            <c:numRef>
              <c:f>'Figure1 (old)'!$G$5:$G$160</c:f>
              <c:numCache>
                <c:formatCode>0.000</c:formatCode>
                <c:ptCount val="33"/>
                <c:pt idx="0">
                  <c:v>0.20370370370370383</c:v>
                </c:pt>
                <c:pt idx="1">
                  <c:v>9.3703703703703844E-2</c:v>
                </c:pt>
                <c:pt idx="2">
                  <c:v>0.11370370370370386</c:v>
                </c:pt>
                <c:pt idx="3">
                  <c:v>0.10370370370370385</c:v>
                </c:pt>
                <c:pt idx="4">
                  <c:v>5.3703703703703809E-2</c:v>
                </c:pt>
                <c:pt idx="5">
                  <c:v>-0.21629629629629615</c:v>
                </c:pt>
                <c:pt idx="6">
                  <c:v>-0.25629629629629613</c:v>
                </c:pt>
                <c:pt idx="7">
                  <c:v>-0.30629629629629612</c:v>
                </c:pt>
                <c:pt idx="8">
                  <c:v>-0.27629629629629615</c:v>
                </c:pt>
                <c:pt idx="9">
                  <c:v>-0.24629629629629612</c:v>
                </c:pt>
                <c:pt idx="10">
                  <c:v>3.3703703703703902E-2</c:v>
                </c:pt>
                <c:pt idx="11">
                  <c:v>-0.33629629629629615</c:v>
                </c:pt>
                <c:pt idx="12">
                  <c:v>-5.6296296296296178E-2</c:v>
                </c:pt>
                <c:pt idx="13">
                  <c:v>-0.32629629629629614</c:v>
                </c:pt>
                <c:pt idx="14">
                  <c:v>-0.21629629629629615</c:v>
                </c:pt>
                <c:pt idx="15">
                  <c:v>-0.23629629629629612</c:v>
                </c:pt>
                <c:pt idx="16">
                  <c:v>-0.30629629629629612</c:v>
                </c:pt>
                <c:pt idx="17">
                  <c:v>-0.37629629629629613</c:v>
                </c:pt>
                <c:pt idx="18">
                  <c:v>-0.30629629629629612</c:v>
                </c:pt>
                <c:pt idx="19">
                  <c:v>-0.19629629629629614</c:v>
                </c:pt>
                <c:pt idx="20">
                  <c:v>-0.39629629629629615</c:v>
                </c:pt>
                <c:pt idx="21">
                  <c:v>-0.19629629629629614</c:v>
                </c:pt>
                <c:pt idx="22">
                  <c:v>-0.36629629629629612</c:v>
                </c:pt>
                <c:pt idx="23">
                  <c:v>-0.40629629629629616</c:v>
                </c:pt>
                <c:pt idx="24">
                  <c:v>-0.12629629629629613</c:v>
                </c:pt>
                <c:pt idx="25">
                  <c:v>-0.35629629629629611</c:v>
                </c:pt>
                <c:pt idx="26">
                  <c:v>-0.37629629629629613</c:v>
                </c:pt>
                <c:pt idx="27">
                  <c:v>-0.33629629629629615</c:v>
                </c:pt>
                <c:pt idx="28">
                  <c:v>-0.4662962962962961</c:v>
                </c:pt>
                <c:pt idx="29">
                  <c:v>-0.40629629629629616</c:v>
                </c:pt>
                <c:pt idx="30">
                  <c:v>-0.49629629629629612</c:v>
                </c:pt>
                <c:pt idx="31">
                  <c:v>-0.38629629629629614</c:v>
                </c:pt>
                <c:pt idx="32">
                  <c:v>-0.40629629629629616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3A-6A40-AB40-40D36E15DDCC}"/>
            </c:ext>
          </c:extLst>
        </c:ser>
        <c:ser>
          <c:idx val="2"/>
          <c:order val="2"/>
          <c:tx>
            <c:strRef>
              <c:f>'Figure1 (old)'!$H$1</c:f>
              <c:strCache>
                <c:ptCount val="1"/>
                <c:pt idx="0">
                  <c:v>HFI</c:v>
                </c:pt>
              </c:strCache>
            </c:strRef>
          </c:tx>
          <c:spPr>
            <a:solidFill>
              <a:srgbClr val="8AC926"/>
            </a:solidFill>
            <a:ln>
              <a:noFill/>
            </a:ln>
            <a:effectLst/>
          </c:spPr>
          <c:invertIfNegative val="0"/>
          <c:cat>
            <c:strRef>
              <c:f>'Figure1 (old)'!$A$5:$A$156</c:f>
              <c:strCache>
                <c:ptCount val="33"/>
                <c:pt idx="0">
                  <c:v>Norway</c:v>
                </c:pt>
                <c:pt idx="1">
                  <c:v>United Kingdom</c:v>
                </c:pt>
                <c:pt idx="2">
                  <c:v>Australia</c:v>
                </c:pt>
                <c:pt idx="3">
                  <c:v>Canada</c:v>
                </c:pt>
                <c:pt idx="4">
                  <c:v>United States</c:v>
                </c:pt>
                <c:pt idx="5">
                  <c:v>Trinidad &amp; Tobago</c:v>
                </c:pt>
                <c:pt idx="6">
                  <c:v>Brazil</c:v>
                </c:pt>
                <c:pt idx="7">
                  <c:v>Ukraine</c:v>
                </c:pt>
                <c:pt idx="8">
                  <c:v>Peru</c:v>
                </c:pt>
                <c:pt idx="9">
                  <c:v>Colombia</c:v>
                </c:pt>
                <c:pt idx="10">
                  <c:v>United Arab Emirates</c:v>
                </c:pt>
                <c:pt idx="11">
                  <c:v>Papua New Guinea</c:v>
                </c:pt>
                <c:pt idx="12">
                  <c:v>Qatar</c:v>
                </c:pt>
                <c:pt idx="13">
                  <c:v>Bolivia</c:v>
                </c:pt>
                <c:pt idx="14">
                  <c:v>Kuwait</c:v>
                </c:pt>
                <c:pt idx="15">
                  <c:v>India</c:v>
                </c:pt>
                <c:pt idx="16">
                  <c:v>Angola</c:v>
                </c:pt>
                <c:pt idx="17">
                  <c:v>Mozambique</c:v>
                </c:pt>
                <c:pt idx="18">
                  <c:v>Algeria</c:v>
                </c:pt>
                <c:pt idx="19">
                  <c:v>Oman</c:v>
                </c:pt>
                <c:pt idx="20">
                  <c:v>Nigeria</c:v>
                </c:pt>
                <c:pt idx="21">
                  <c:v>Bahrain</c:v>
                </c:pt>
                <c:pt idx="22">
                  <c:v>Pakistan</c:v>
                </c:pt>
                <c:pt idx="23">
                  <c:v>Azerabaijan</c:v>
                </c:pt>
                <c:pt idx="24">
                  <c:v>Saudi Arabia</c:v>
                </c:pt>
                <c:pt idx="25">
                  <c:v>Russia</c:v>
                </c:pt>
                <c:pt idx="26">
                  <c:v>Camerun</c:v>
                </c:pt>
                <c:pt idx="27">
                  <c:v>Egypt</c:v>
                </c:pt>
                <c:pt idx="28">
                  <c:v>Libya</c:v>
                </c:pt>
                <c:pt idx="29">
                  <c:v>Iraq</c:v>
                </c:pt>
                <c:pt idx="30">
                  <c:v>Venezuela</c:v>
                </c:pt>
                <c:pt idx="31">
                  <c:v>Iran</c:v>
                </c:pt>
                <c:pt idx="32">
                  <c:v>Myanmar</c:v>
                </c:pt>
              </c:strCache>
            </c:strRef>
          </c:cat>
          <c:val>
            <c:numRef>
              <c:f>'Figure1 (old)'!$I$5:$I$160</c:f>
              <c:numCache>
                <c:formatCode>0.000</c:formatCode>
                <c:ptCount val="33"/>
                <c:pt idx="0">
                  <c:v>4.3740740740740969E-2</c:v>
                </c:pt>
                <c:pt idx="1">
                  <c:v>1.0740740740740939E-2</c:v>
                </c:pt>
                <c:pt idx="2">
                  <c:v>2.7740740740740955E-2</c:v>
                </c:pt>
                <c:pt idx="3">
                  <c:v>3.0740740740740957E-2</c:v>
                </c:pt>
                <c:pt idx="4">
                  <c:v>-7.7592592592590215E-3</c:v>
                </c:pt>
                <c:pt idx="5">
                  <c:v>-6.8759259259259076E-2</c:v>
                </c:pt>
                <c:pt idx="6">
                  <c:v>-0.13525925925925908</c:v>
                </c:pt>
                <c:pt idx="7">
                  <c:v>-0.15175925925926004</c:v>
                </c:pt>
                <c:pt idx="8">
                  <c:v>-8.8759259259259093E-2</c:v>
                </c:pt>
                <c:pt idx="9">
                  <c:v>-0.17175925925925906</c:v>
                </c:pt>
                <c:pt idx="10">
                  <c:v>-0.32075925925925908</c:v>
                </c:pt>
                <c:pt idx="11">
                  <c:v>-0.113759259259259</c:v>
                </c:pt>
                <c:pt idx="12">
                  <c:v>-0.31275925925925907</c:v>
                </c:pt>
                <c:pt idx="13">
                  <c:v>-0.16425925925925999</c:v>
                </c:pt>
                <c:pt idx="14">
                  <c:v>-0.231759259259259</c:v>
                </c:pt>
                <c:pt idx="15">
                  <c:v>-0.22525925925925905</c:v>
                </c:pt>
                <c:pt idx="16">
                  <c:v>-0.24075925925926001</c:v>
                </c:pt>
                <c:pt idx="17">
                  <c:v>-0.16575925925925905</c:v>
                </c:pt>
                <c:pt idx="18">
                  <c:v>-0.32725925925925903</c:v>
                </c:pt>
                <c:pt idx="19">
                  <c:v>-0.32225925925925902</c:v>
                </c:pt>
                <c:pt idx="20">
                  <c:v>-0.27475925925925904</c:v>
                </c:pt>
                <c:pt idx="21">
                  <c:v>-0.36225925925925906</c:v>
                </c:pt>
                <c:pt idx="22">
                  <c:v>-0.31725925925925902</c:v>
                </c:pt>
                <c:pt idx="23">
                  <c:v>-0.28775925925925905</c:v>
                </c:pt>
                <c:pt idx="24">
                  <c:v>-0.46325925925926004</c:v>
                </c:pt>
                <c:pt idx="25">
                  <c:v>-0.26075925925926002</c:v>
                </c:pt>
                <c:pt idx="26">
                  <c:v>-0.32125925925925902</c:v>
                </c:pt>
                <c:pt idx="27">
                  <c:v>-0.46025925925925903</c:v>
                </c:pt>
                <c:pt idx="28">
                  <c:v>-0.34575925925925904</c:v>
                </c:pt>
                <c:pt idx="29">
                  <c:v>-0.38925925925926003</c:v>
                </c:pt>
                <c:pt idx="30">
                  <c:v>-0.40325925925925904</c:v>
                </c:pt>
                <c:pt idx="31">
                  <c:v>-0.43925925925926002</c:v>
                </c:pt>
                <c:pt idx="32">
                  <c:v>-0.29775925925925906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3A-6A40-AB40-40D36E15DDCC}"/>
            </c:ext>
          </c:extLst>
        </c:ser>
        <c:ser>
          <c:idx val="3"/>
          <c:order val="3"/>
          <c:tx>
            <c:strRef>
              <c:f>'Figure1 (old)'!$J$1</c:f>
              <c:strCache>
                <c:ptCount val="1"/>
                <c:pt idx="0">
                  <c:v>WPFI</c:v>
                </c:pt>
              </c:strCache>
            </c:strRef>
          </c:tx>
          <c:spPr>
            <a:solidFill>
              <a:srgbClr val="1982C4"/>
            </a:solidFill>
            <a:ln>
              <a:noFill/>
            </a:ln>
            <a:effectLst/>
          </c:spPr>
          <c:invertIfNegative val="0"/>
          <c:cat>
            <c:strRef>
              <c:f>'Figure1 (old)'!$A$5:$A$156</c:f>
              <c:strCache>
                <c:ptCount val="33"/>
                <c:pt idx="0">
                  <c:v>Norway</c:v>
                </c:pt>
                <c:pt idx="1">
                  <c:v>United Kingdom</c:v>
                </c:pt>
                <c:pt idx="2">
                  <c:v>Australia</c:v>
                </c:pt>
                <c:pt idx="3">
                  <c:v>Canada</c:v>
                </c:pt>
                <c:pt idx="4">
                  <c:v>United States</c:v>
                </c:pt>
                <c:pt idx="5">
                  <c:v>Trinidad &amp; Tobago</c:v>
                </c:pt>
                <c:pt idx="6">
                  <c:v>Brazil</c:v>
                </c:pt>
                <c:pt idx="7">
                  <c:v>Ukraine</c:v>
                </c:pt>
                <c:pt idx="8">
                  <c:v>Peru</c:v>
                </c:pt>
                <c:pt idx="9">
                  <c:v>Colombia</c:v>
                </c:pt>
                <c:pt idx="10">
                  <c:v>United Arab Emirates</c:v>
                </c:pt>
                <c:pt idx="11">
                  <c:v>Papua New Guinea</c:v>
                </c:pt>
                <c:pt idx="12">
                  <c:v>Qatar</c:v>
                </c:pt>
                <c:pt idx="13">
                  <c:v>Bolivia</c:v>
                </c:pt>
                <c:pt idx="14">
                  <c:v>Kuwait</c:v>
                </c:pt>
                <c:pt idx="15">
                  <c:v>India</c:v>
                </c:pt>
                <c:pt idx="16">
                  <c:v>Angola</c:v>
                </c:pt>
                <c:pt idx="17">
                  <c:v>Mozambique</c:v>
                </c:pt>
                <c:pt idx="18">
                  <c:v>Algeria</c:v>
                </c:pt>
                <c:pt idx="19">
                  <c:v>Oman</c:v>
                </c:pt>
                <c:pt idx="20">
                  <c:v>Nigeria</c:v>
                </c:pt>
                <c:pt idx="21">
                  <c:v>Bahrain</c:v>
                </c:pt>
                <c:pt idx="22">
                  <c:v>Pakistan</c:v>
                </c:pt>
                <c:pt idx="23">
                  <c:v>Azerabaijan</c:v>
                </c:pt>
                <c:pt idx="24">
                  <c:v>Saudi Arabia</c:v>
                </c:pt>
                <c:pt idx="25">
                  <c:v>Russia</c:v>
                </c:pt>
                <c:pt idx="26">
                  <c:v>Camerun</c:v>
                </c:pt>
                <c:pt idx="27">
                  <c:v>Egypt</c:v>
                </c:pt>
                <c:pt idx="28">
                  <c:v>Libya</c:v>
                </c:pt>
                <c:pt idx="29">
                  <c:v>Iraq</c:v>
                </c:pt>
                <c:pt idx="30">
                  <c:v>Venezuela</c:v>
                </c:pt>
                <c:pt idx="31">
                  <c:v>Iran</c:v>
                </c:pt>
                <c:pt idx="32">
                  <c:v>Myanmar</c:v>
                </c:pt>
              </c:strCache>
            </c:strRef>
          </c:cat>
          <c:val>
            <c:numRef>
              <c:f>'Figure1 (old)'!$K$5:$K$160</c:f>
              <c:numCache>
                <c:formatCode>0.000</c:formatCode>
                <c:ptCount val="33"/>
                <c:pt idx="0">
                  <c:v>0.18075925925925918</c:v>
                </c:pt>
                <c:pt idx="1">
                  <c:v>1.4059259259259216E-2</c:v>
                </c:pt>
                <c:pt idx="2">
                  <c:v>1.135925925925918E-2</c:v>
                </c:pt>
                <c:pt idx="3">
                  <c:v>6.4259259259259238E-2</c:v>
                </c:pt>
                <c:pt idx="4">
                  <c:v>-5.8840740740741859E-2</c:v>
                </c:pt>
                <c:pt idx="5">
                  <c:v>-5.640740740740835E-3</c:v>
                </c:pt>
                <c:pt idx="6">
                  <c:v>-0.1843407407407408</c:v>
                </c:pt>
                <c:pt idx="7">
                  <c:v>-0.1591407407407408</c:v>
                </c:pt>
                <c:pt idx="8">
                  <c:v>-0.24364074074074082</c:v>
                </c:pt>
                <c:pt idx="9">
                  <c:v>-0.31874074074074082</c:v>
                </c:pt>
                <c:pt idx="10">
                  <c:v>-0.3411407407407408</c:v>
                </c:pt>
                <c:pt idx="11">
                  <c:v>-9.4840740740740781E-2</c:v>
                </c:pt>
                <c:pt idx="12">
                  <c:v>-0.21824074074074085</c:v>
                </c:pt>
                <c:pt idx="13">
                  <c:v>-0.26014074074074078</c:v>
                </c:pt>
                <c:pt idx="14">
                  <c:v>-0.38264074074074078</c:v>
                </c:pt>
                <c:pt idx="15">
                  <c:v>-0.40484074074074178</c:v>
                </c:pt>
                <c:pt idx="16">
                  <c:v>-0.28804074074074082</c:v>
                </c:pt>
                <c:pt idx="17">
                  <c:v>-0.20974074074074078</c:v>
                </c:pt>
                <c:pt idx="18">
                  <c:v>-0.31364074074074083</c:v>
                </c:pt>
                <c:pt idx="19">
                  <c:v>-0.39234074074074082</c:v>
                </c:pt>
                <c:pt idx="20">
                  <c:v>-0.27544074074074082</c:v>
                </c:pt>
                <c:pt idx="21">
                  <c:v>-0.4651407407407408</c:v>
                </c:pt>
                <c:pt idx="22">
                  <c:v>-0.37154074074074078</c:v>
                </c:pt>
                <c:pt idx="23">
                  <c:v>-0.37174074074074082</c:v>
                </c:pt>
                <c:pt idx="24">
                  <c:v>-0.44674074074074083</c:v>
                </c:pt>
                <c:pt idx="25">
                  <c:v>-0.4233407407407408</c:v>
                </c:pt>
                <c:pt idx="26">
                  <c:v>-0.31524074074074082</c:v>
                </c:pt>
                <c:pt idx="27">
                  <c:v>-0.43734074074074081</c:v>
                </c:pt>
                <c:pt idx="28">
                  <c:v>-0.3688407407407408</c:v>
                </c:pt>
                <c:pt idx="29">
                  <c:v>-0.44164074074074178</c:v>
                </c:pt>
                <c:pt idx="30">
                  <c:v>-0.4011407407407408</c:v>
                </c:pt>
                <c:pt idx="31">
                  <c:v>-0.52294074074074082</c:v>
                </c:pt>
                <c:pt idx="32">
                  <c:v>-0.48844074074074079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3A-6A40-AB40-40D36E15DDCC}"/>
            </c:ext>
          </c:extLst>
        </c:ser>
        <c:ser>
          <c:idx val="4"/>
          <c:order val="4"/>
          <c:tx>
            <c:strRef>
              <c:f>'Figure1 (old)'!$L$1</c:f>
              <c:strCache>
                <c:ptCount val="1"/>
                <c:pt idx="0">
                  <c:v>EPI</c:v>
                </c:pt>
              </c:strCache>
            </c:strRef>
          </c:tx>
          <c:spPr>
            <a:solidFill>
              <a:srgbClr val="6A4C93"/>
            </a:solidFill>
            <a:ln>
              <a:noFill/>
            </a:ln>
            <a:effectLst/>
          </c:spPr>
          <c:invertIfNegative val="0"/>
          <c:cat>
            <c:strRef>
              <c:f>'Figure1 (old)'!$A$5:$A$156</c:f>
              <c:strCache>
                <c:ptCount val="33"/>
                <c:pt idx="0">
                  <c:v>Norway</c:v>
                </c:pt>
                <c:pt idx="1">
                  <c:v>United Kingdom</c:v>
                </c:pt>
                <c:pt idx="2">
                  <c:v>Australia</c:v>
                </c:pt>
                <c:pt idx="3">
                  <c:v>Canada</c:v>
                </c:pt>
                <c:pt idx="4">
                  <c:v>United States</c:v>
                </c:pt>
                <c:pt idx="5">
                  <c:v>Trinidad &amp; Tobago</c:v>
                </c:pt>
                <c:pt idx="6">
                  <c:v>Brazil</c:v>
                </c:pt>
                <c:pt idx="7">
                  <c:v>Ukraine</c:v>
                </c:pt>
                <c:pt idx="8">
                  <c:v>Peru</c:v>
                </c:pt>
                <c:pt idx="9">
                  <c:v>Colombia</c:v>
                </c:pt>
                <c:pt idx="10">
                  <c:v>United Arab Emirates</c:v>
                </c:pt>
                <c:pt idx="11">
                  <c:v>Papua New Guinea</c:v>
                </c:pt>
                <c:pt idx="12">
                  <c:v>Qatar</c:v>
                </c:pt>
                <c:pt idx="13">
                  <c:v>Bolivia</c:v>
                </c:pt>
                <c:pt idx="14">
                  <c:v>Kuwait</c:v>
                </c:pt>
                <c:pt idx="15">
                  <c:v>India</c:v>
                </c:pt>
                <c:pt idx="16">
                  <c:v>Angola</c:v>
                </c:pt>
                <c:pt idx="17">
                  <c:v>Mozambique</c:v>
                </c:pt>
                <c:pt idx="18">
                  <c:v>Algeria</c:v>
                </c:pt>
                <c:pt idx="19">
                  <c:v>Oman</c:v>
                </c:pt>
                <c:pt idx="20">
                  <c:v>Nigeria</c:v>
                </c:pt>
                <c:pt idx="21">
                  <c:v>Bahrain</c:v>
                </c:pt>
                <c:pt idx="22">
                  <c:v>Pakistan</c:v>
                </c:pt>
                <c:pt idx="23">
                  <c:v>Azerabaijan</c:v>
                </c:pt>
                <c:pt idx="24">
                  <c:v>Saudi Arabia</c:v>
                </c:pt>
                <c:pt idx="25">
                  <c:v>Russia</c:v>
                </c:pt>
                <c:pt idx="26">
                  <c:v>Camerun</c:v>
                </c:pt>
                <c:pt idx="27">
                  <c:v>Egypt</c:v>
                </c:pt>
                <c:pt idx="28">
                  <c:v>Libya</c:v>
                </c:pt>
                <c:pt idx="29">
                  <c:v>Iraq</c:v>
                </c:pt>
                <c:pt idx="30">
                  <c:v>Venezuela</c:v>
                </c:pt>
                <c:pt idx="31">
                  <c:v>Iran</c:v>
                </c:pt>
                <c:pt idx="32">
                  <c:v>Myanmar</c:v>
                </c:pt>
              </c:strCache>
            </c:strRef>
          </c:cat>
          <c:val>
            <c:numRef>
              <c:f>'Figure1 (old)'!$M$5:$M$160</c:f>
              <c:numCache>
                <c:formatCode>0.000</c:formatCode>
                <c:ptCount val="33"/>
                <c:pt idx="0">
                  <c:v>-2.2740740740740728E-2</c:v>
                </c:pt>
                <c:pt idx="1">
                  <c:v>0.16125925925925932</c:v>
                </c:pt>
                <c:pt idx="2">
                  <c:v>-1.4740740740740721E-2</c:v>
                </c:pt>
                <c:pt idx="3">
                  <c:v>-0.1157407407407407</c:v>
                </c:pt>
                <c:pt idx="4">
                  <c:v>-0.10474074074074069</c:v>
                </c:pt>
                <c:pt idx="5">
                  <c:v>-0.13774074074074072</c:v>
                </c:pt>
                <c:pt idx="6">
                  <c:v>-0.1797407407407407</c:v>
                </c:pt>
                <c:pt idx="7">
                  <c:v>-0.1197407407407407</c:v>
                </c:pt>
                <c:pt idx="8">
                  <c:v>-0.21774074074074168</c:v>
                </c:pt>
                <c:pt idx="9">
                  <c:v>-0.19174074074074071</c:v>
                </c:pt>
                <c:pt idx="10">
                  <c:v>-9.1740740740740678E-2</c:v>
                </c:pt>
                <c:pt idx="11">
                  <c:v>-0.3677407407407407</c:v>
                </c:pt>
                <c:pt idx="12">
                  <c:v>-0.28574074074074068</c:v>
                </c:pt>
                <c:pt idx="13">
                  <c:v>-0.21474074074074068</c:v>
                </c:pt>
                <c:pt idx="14">
                  <c:v>-0.19174074074074071</c:v>
                </c:pt>
                <c:pt idx="15">
                  <c:v>-0.4267407407407417</c:v>
                </c:pt>
                <c:pt idx="16">
                  <c:v>-0.31074074074074071</c:v>
                </c:pt>
                <c:pt idx="17">
                  <c:v>-0.2987407407407407</c:v>
                </c:pt>
                <c:pt idx="18">
                  <c:v>-0.31974074074074071</c:v>
                </c:pt>
                <c:pt idx="19">
                  <c:v>-0.3087407407407407</c:v>
                </c:pt>
                <c:pt idx="20">
                  <c:v>-0.33274074074074073</c:v>
                </c:pt>
                <c:pt idx="21">
                  <c:v>-0.19574074074074072</c:v>
                </c:pt>
                <c:pt idx="22">
                  <c:v>-0.3697407407407407</c:v>
                </c:pt>
                <c:pt idx="23">
                  <c:v>-0.22974074074074069</c:v>
                </c:pt>
                <c:pt idx="24">
                  <c:v>-0.2367407407407407</c:v>
                </c:pt>
                <c:pt idx="25">
                  <c:v>-0.2407407407407407</c:v>
                </c:pt>
                <c:pt idx="26">
                  <c:v>-0.31374074074074071</c:v>
                </c:pt>
                <c:pt idx="27">
                  <c:v>-0.26074074074074072</c:v>
                </c:pt>
                <c:pt idx="28">
                  <c:v>-0.12930038401461968</c:v>
                </c:pt>
                <c:pt idx="29">
                  <c:v>-0.33774074074074067</c:v>
                </c:pt>
                <c:pt idx="30">
                  <c:v>-0.15174074074074168</c:v>
                </c:pt>
                <c:pt idx="31">
                  <c:v>-0.27074074074074073</c:v>
                </c:pt>
                <c:pt idx="32">
                  <c:v>-0.42174074074074169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3A-6A40-AB40-40D36E15DD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0"/>
        <c:axId val="413509151"/>
        <c:axId val="413509631"/>
      </c:barChart>
      <c:lineChart>
        <c:grouping val="standard"/>
        <c:varyColors val="0"/>
        <c:ser>
          <c:idx val="5"/>
          <c:order val="5"/>
          <c:tx>
            <c:strRef>
              <c:f>'Figure1 (old)'!$O$1</c:f>
              <c:strCache>
                <c:ptCount val="1"/>
                <c:pt idx="0">
                  <c:v>LMI</c:v>
                </c:pt>
              </c:strCache>
            </c:strRef>
          </c:tx>
          <c:spPr>
            <a:ln w="3810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diamond"/>
            <c:size val="9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'Figure1 (old)'!$O$5:$O$160</c:f>
              <c:numCache>
                <c:formatCode>0.000</c:formatCode>
                <c:ptCount val="33"/>
                <c:pt idx="0">
                  <c:v>0.11457586767648664</c:v>
                </c:pt>
                <c:pt idx="1">
                  <c:v>7.0527809906275385E-2</c:v>
                </c:pt>
                <c:pt idx="2">
                  <c:v>4.5112294870626957E-2</c:v>
                </c:pt>
                <c:pt idx="3">
                  <c:v>2.8527162217725111E-2</c:v>
                </c:pt>
                <c:pt idx="4">
                  <c:v>-2.5901281937534382E-2</c:v>
                </c:pt>
                <c:pt idx="5">
                  <c:v>-0.11195956997583567</c:v>
                </c:pt>
                <c:pt idx="6">
                  <c:v>-0.1812893995986482</c:v>
                </c:pt>
                <c:pt idx="7">
                  <c:v>-0.20434615710403925</c:v>
                </c:pt>
                <c:pt idx="8">
                  <c:v>-0.21520927984581317</c:v>
                </c:pt>
                <c:pt idx="9">
                  <c:v>-0.21526737386450168</c:v>
                </c:pt>
                <c:pt idx="10">
                  <c:v>-0.25337528973048351</c:v>
                </c:pt>
                <c:pt idx="11">
                  <c:v>-0.25722686148097534</c:v>
                </c:pt>
                <c:pt idx="12">
                  <c:v>-0.26357623393471064</c:v>
                </c:pt>
                <c:pt idx="13">
                  <c:v>-0.26821554900653793</c:v>
                </c:pt>
                <c:pt idx="14">
                  <c:v>-0.28457156813591622</c:v>
                </c:pt>
                <c:pt idx="15">
                  <c:v>-0.30977017616001673</c:v>
                </c:pt>
                <c:pt idx="16">
                  <c:v>-0.31288412338219684</c:v>
                </c:pt>
                <c:pt idx="17">
                  <c:v>-0.31714987729101451</c:v>
                </c:pt>
                <c:pt idx="18">
                  <c:v>-0.33820652098381426</c:v>
                </c:pt>
                <c:pt idx="19">
                  <c:v>-0.33932525238863309</c:v>
                </c:pt>
                <c:pt idx="20">
                  <c:v>-0.34134403656691248</c:v>
                </c:pt>
                <c:pt idx="21">
                  <c:v>-0.35391160542578426</c:v>
                </c:pt>
                <c:pt idx="22">
                  <c:v>-0.36640133720158785</c:v>
                </c:pt>
                <c:pt idx="23">
                  <c:v>-0.36778278499450295</c:v>
                </c:pt>
                <c:pt idx="24">
                  <c:v>-0.37717622971053411</c:v>
                </c:pt>
                <c:pt idx="25">
                  <c:v>-0.378474684476026</c:v>
                </c:pt>
                <c:pt idx="26">
                  <c:v>-0.37945895510486871</c:v>
                </c:pt>
                <c:pt idx="27">
                  <c:v>-0.39183983751845969</c:v>
                </c:pt>
                <c:pt idx="28">
                  <c:v>-0.40194801835590932</c:v>
                </c:pt>
                <c:pt idx="29">
                  <c:v>-0.41021679949453355</c:v>
                </c:pt>
                <c:pt idx="30">
                  <c:v>-0.4247828229594604</c:v>
                </c:pt>
                <c:pt idx="31">
                  <c:v>-0.44385515050089364</c:v>
                </c:pt>
                <c:pt idx="32">
                  <c:v>-0.5033550065151986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E3A-6A40-AB40-40D36E15DDCC}"/>
            </c:ext>
          </c:extLst>
        </c:ser>
        <c:ser>
          <c:idx val="6"/>
          <c:order val="6"/>
          <c:tx>
            <c:strRef>
              <c:f>'Figure1 (old)'!$Q$1</c:f>
              <c:strCache>
                <c:ptCount val="1"/>
                <c:pt idx="0">
                  <c:v>Fraction of Russian gas replaceable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iamond"/>
            <c:size val="9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9BB-2047-AF99-9F1EE086867A}"/>
                </c:ext>
              </c:extLst>
            </c:dLbl>
            <c:dLbl>
              <c:idx val="2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E3A-6A40-AB40-40D36E15DDCC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9BB-2047-AF99-9F1EE086867A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2E3A-6A40-AB40-40D36E15DDCC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9BB-2047-AF99-9F1EE086867A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2E3A-6A40-AB40-40D36E15DDCC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9BB-2047-AF99-9F1EE086867A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9BB-2047-AF99-9F1EE086867A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9BB-2047-AF99-9F1EE086867A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9BB-2047-AF99-9F1EE086867A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29BB-2047-AF99-9F1EE086867A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29BB-2047-AF99-9F1EE086867A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2E3A-6A40-AB40-40D36E15DDCC}"/>
                </c:ext>
              </c:extLst>
            </c:dLbl>
            <c:dLbl>
              <c:idx val="1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29BB-2047-AF99-9F1EE086867A}"/>
                </c:ext>
              </c:extLst>
            </c:dLbl>
            <c:dLbl>
              <c:idx val="2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29BB-2047-AF99-9F1EE086867A}"/>
                </c:ext>
              </c:extLst>
            </c:dLbl>
            <c:dLbl>
              <c:idx val="2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2E3A-6A40-AB40-40D36E15DDCC}"/>
                </c:ext>
              </c:extLst>
            </c:dLbl>
            <c:dLbl>
              <c:idx val="2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29BB-2047-AF99-9F1EE086867A}"/>
                </c:ext>
              </c:extLst>
            </c:dLbl>
            <c:dLbl>
              <c:idx val="2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29BB-2047-AF99-9F1EE086867A}"/>
                </c:ext>
              </c:extLst>
            </c:dLbl>
            <c:dLbl>
              <c:idx val="2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29BB-2047-AF99-9F1EE086867A}"/>
                </c:ext>
              </c:extLst>
            </c:dLbl>
            <c:dLbl>
              <c:idx val="2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29BB-2047-AF99-9F1EE086867A}"/>
                </c:ext>
              </c:extLst>
            </c:dLbl>
            <c:dLbl>
              <c:idx val="3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2E3A-6A40-AB40-40D36E15DDCC}"/>
                </c:ext>
              </c:extLst>
            </c:dLbl>
            <c:dLbl>
              <c:idx val="3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29BB-2047-AF99-9F1EE086867A}"/>
                </c:ext>
              </c:extLst>
            </c:dLbl>
            <c:dLbl>
              <c:idx val="3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29BB-2047-AF99-9F1EE086867A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HelveticaNeue" panose="00000400000000000000" pitchFamily="2" charset="0"/>
                    <a:ea typeface="+mn-ea"/>
                    <a:cs typeface="+mn-cs"/>
                  </a:defRPr>
                </a:pPr>
                <a:endParaRPr lang="en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'Figure1 (old)'!$Q$5:$Q$160</c:f>
              <c:numCache>
                <c:formatCode>0.000</c:formatCode>
                <c:ptCount val="33"/>
                <c:pt idx="0">
                  <c:v>0.13774523259164501</c:v>
                </c:pt>
                <c:pt idx="1">
                  <c:v>0</c:v>
                </c:pt>
                <c:pt idx="2">
                  <c:v>0.82591572602923302</c:v>
                </c:pt>
                <c:pt idx="3">
                  <c:v>0</c:v>
                </c:pt>
                <c:pt idx="4">
                  <c:v>0.54307494665985501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7.0238091615336201E-2</c:v>
                </c:pt>
                <c:pt idx="11">
                  <c:v>0</c:v>
                </c:pt>
                <c:pt idx="12">
                  <c:v>0.18443952258603499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4.6956270029030203E-2</c:v>
                </c:pt>
                <c:pt idx="17">
                  <c:v>0</c:v>
                </c:pt>
                <c:pt idx="18">
                  <c:v>0.21912853882268299</c:v>
                </c:pt>
                <c:pt idx="19">
                  <c:v>0</c:v>
                </c:pt>
                <c:pt idx="20">
                  <c:v>0.12508358017454499</c:v>
                </c:pt>
                <c:pt idx="21">
                  <c:v>0</c:v>
                </c:pt>
                <c:pt idx="22">
                  <c:v>0</c:v>
                </c:pt>
                <c:pt idx="23">
                  <c:v>1.2434913093894299E-2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0.10448765234304599</c:v>
                </c:pt>
                <c:pt idx="28">
                  <c:v>5.3818284092682599E-2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2E3A-6A40-AB40-40D36E15DDCC}"/>
            </c:ext>
          </c:extLst>
        </c:ser>
        <c:ser>
          <c:idx val="7"/>
          <c:order val="7"/>
          <c:tx>
            <c:strRef>
              <c:f>'Figure1 (old)'!$P$1</c:f>
              <c:strCache>
                <c:ptCount val="1"/>
                <c:pt idx="0">
                  <c:v>World</c:v>
                </c:pt>
              </c:strCache>
            </c:strRef>
          </c:tx>
          <c:spPr>
            <a:ln w="3810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2E3A-6A40-AB40-40D36E15DDCC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29BB-2047-AF99-9F1EE086867A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29BB-2047-AF99-9F1EE086867A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29BB-2047-AF99-9F1EE086867A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29BB-2047-AF99-9F1EE086867A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29BB-2047-AF99-9F1EE086867A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2E3A-6A40-AB40-40D36E15DDCC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29BB-2047-AF99-9F1EE086867A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29BB-2047-AF99-9F1EE086867A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29BB-2047-AF99-9F1EE086867A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29BB-2047-AF99-9F1EE086867A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29BB-2047-AF99-9F1EE086867A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29BB-2047-AF99-9F1EE086867A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2E3A-6A40-AB40-40D36E15DDCC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29BB-2047-AF99-9F1EE086867A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29BB-2047-AF99-9F1EE086867A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2E3A-6A40-AB40-40D36E15DDCC}"/>
                </c:ext>
              </c:extLst>
            </c:dLbl>
            <c:dLbl>
              <c:idx val="1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2E3A-6A40-AB40-40D36E15DDCC}"/>
                </c:ext>
              </c:extLst>
            </c:dLbl>
            <c:dLbl>
              <c:idx val="1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29BB-2047-AF99-9F1EE086867A}"/>
                </c:ext>
              </c:extLst>
            </c:dLbl>
            <c:dLbl>
              <c:idx val="2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29BB-2047-AF99-9F1EE086867A}"/>
                </c:ext>
              </c:extLst>
            </c:dLbl>
            <c:dLbl>
              <c:idx val="2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29BB-2047-AF99-9F1EE086867A}"/>
                </c:ext>
              </c:extLst>
            </c:dLbl>
            <c:dLbl>
              <c:idx val="2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2E3A-6A40-AB40-40D36E15DDCC}"/>
                </c:ext>
              </c:extLst>
            </c:dLbl>
            <c:dLbl>
              <c:idx val="2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29BB-2047-AF99-9F1EE086867A}"/>
                </c:ext>
              </c:extLst>
            </c:dLbl>
            <c:dLbl>
              <c:idx val="2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29BB-2047-AF99-9F1EE086867A}"/>
                </c:ext>
              </c:extLst>
            </c:dLbl>
            <c:dLbl>
              <c:idx val="2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29BB-2047-AF99-9F1EE086867A}"/>
                </c:ext>
              </c:extLst>
            </c:dLbl>
            <c:dLbl>
              <c:idx val="2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29BB-2047-AF99-9F1EE086867A}"/>
                </c:ext>
              </c:extLst>
            </c:dLbl>
            <c:dLbl>
              <c:idx val="2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2E3A-6A40-AB40-40D36E15DDCC}"/>
                </c:ext>
              </c:extLst>
            </c:dLbl>
            <c:dLbl>
              <c:idx val="2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29BB-2047-AF99-9F1EE086867A}"/>
                </c:ext>
              </c:extLst>
            </c:dLbl>
            <c:dLbl>
              <c:idx val="2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6-29BB-2047-AF99-9F1EE086867A}"/>
                </c:ext>
              </c:extLst>
            </c:dLbl>
            <c:dLbl>
              <c:idx val="3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6-2E3A-6A40-AB40-40D36E15DDCC}"/>
                </c:ext>
              </c:extLst>
            </c:dLbl>
            <c:dLbl>
              <c:idx val="3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29BB-2047-AF99-9F1EE086867A}"/>
                </c:ext>
              </c:extLst>
            </c:dLbl>
            <c:dLbl>
              <c:idx val="3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8-29BB-2047-AF99-9F1EE08686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HelveticaNeue" panose="00000400000000000000" pitchFamily="2" charset="0"/>
                    <a:ea typeface="+mn-ea"/>
                    <a:cs typeface="+mn-cs"/>
                  </a:defRPr>
                </a:pPr>
                <a:endParaRPr lang="en-IT"/>
              </a:p>
            </c:txPr>
            <c:dLblPos val="b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'Figure1 (old)'!$P$5:$P$160</c:f>
              <c:numCache>
                <c:formatCode>0.000</c:formatCode>
                <c:ptCount val="33"/>
                <c:pt idx="0">
                  <c:v>-0.20050030622244164</c:v>
                </c:pt>
                <c:pt idx="1">
                  <c:v>-0.20050030622244164</c:v>
                </c:pt>
                <c:pt idx="2">
                  <c:v>-0.20050030622244164</c:v>
                </c:pt>
                <c:pt idx="3">
                  <c:v>-0.20050030622244164</c:v>
                </c:pt>
                <c:pt idx="4">
                  <c:v>-0.20050030622244164</c:v>
                </c:pt>
                <c:pt idx="5">
                  <c:v>-0.20050030622244164</c:v>
                </c:pt>
                <c:pt idx="6">
                  <c:v>-0.20050030622244164</c:v>
                </c:pt>
                <c:pt idx="7">
                  <c:v>-0.20050030622244164</c:v>
                </c:pt>
                <c:pt idx="8">
                  <c:v>-0.20050030622244164</c:v>
                </c:pt>
                <c:pt idx="9">
                  <c:v>-0.20050030622244164</c:v>
                </c:pt>
                <c:pt idx="10">
                  <c:v>-0.20050030622244164</c:v>
                </c:pt>
                <c:pt idx="11">
                  <c:v>-0.20050030622244164</c:v>
                </c:pt>
                <c:pt idx="12">
                  <c:v>-0.20050030622244164</c:v>
                </c:pt>
                <c:pt idx="13">
                  <c:v>-0.20050030622244164</c:v>
                </c:pt>
                <c:pt idx="14">
                  <c:v>-0.20050030622244164</c:v>
                </c:pt>
                <c:pt idx="15">
                  <c:v>-0.20050030622244164</c:v>
                </c:pt>
                <c:pt idx="16">
                  <c:v>-0.20050030622244164</c:v>
                </c:pt>
                <c:pt idx="17">
                  <c:v>-0.20050030622244164</c:v>
                </c:pt>
                <c:pt idx="18">
                  <c:v>-0.20050030622244164</c:v>
                </c:pt>
                <c:pt idx="19">
                  <c:v>-0.20050030622244164</c:v>
                </c:pt>
                <c:pt idx="20">
                  <c:v>-0.20050030622244164</c:v>
                </c:pt>
                <c:pt idx="21">
                  <c:v>-0.20050030622244164</c:v>
                </c:pt>
                <c:pt idx="22">
                  <c:v>-0.20050030622244164</c:v>
                </c:pt>
                <c:pt idx="23">
                  <c:v>-0.20050030622244164</c:v>
                </c:pt>
                <c:pt idx="24">
                  <c:v>-0.20050030622244164</c:v>
                </c:pt>
                <c:pt idx="25">
                  <c:v>-0.20050030622244164</c:v>
                </c:pt>
                <c:pt idx="26">
                  <c:v>-0.20050030622244164</c:v>
                </c:pt>
                <c:pt idx="27">
                  <c:v>-0.20050030622244164</c:v>
                </c:pt>
                <c:pt idx="28">
                  <c:v>-0.20050030622244164</c:v>
                </c:pt>
                <c:pt idx="29">
                  <c:v>-0.20050030622244164</c:v>
                </c:pt>
                <c:pt idx="30">
                  <c:v>-0.20050030622244164</c:v>
                </c:pt>
                <c:pt idx="31">
                  <c:v>-0.20050030622244164</c:v>
                </c:pt>
                <c:pt idx="32">
                  <c:v>-0.20050030622244164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2E3A-6A40-AB40-40D36E15DD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3509151"/>
        <c:axId val="413509631"/>
      </c:lineChart>
      <c:lineChart>
        <c:grouping val="standard"/>
        <c:varyColors val="0"/>
        <c:ser>
          <c:idx val="8"/>
          <c:order val="8"/>
          <c:tx>
            <c:strRef>
              <c:f>'Figure1 (old)'!$U$1</c:f>
              <c:strCache>
                <c:ptCount val="1"/>
                <c:pt idx="0">
                  <c:v>Overall R/P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val>
            <c:numRef>
              <c:f>'Figure1 (old)'!$U$5:$U$160</c:f>
              <c:numCache>
                <c:formatCode>0.0</c:formatCode>
                <c:ptCount val="33"/>
                <c:pt idx="0">
                  <c:v>150.15490868283484</c:v>
                </c:pt>
                <c:pt idx="1">
                  <c:v>150.15490868283484</c:v>
                </c:pt>
                <c:pt idx="2">
                  <c:v>150.15490868283484</c:v>
                </c:pt>
                <c:pt idx="3">
                  <c:v>150.15490868283484</c:v>
                </c:pt>
                <c:pt idx="4">
                  <c:v>150.15490868283484</c:v>
                </c:pt>
                <c:pt idx="5">
                  <c:v>150.15490868283484</c:v>
                </c:pt>
                <c:pt idx="6">
                  <c:v>150.15490868283484</c:v>
                </c:pt>
                <c:pt idx="7">
                  <c:v>2204.1865813834825</c:v>
                </c:pt>
                <c:pt idx="8">
                  <c:v>2204.1865813834825</c:v>
                </c:pt>
                <c:pt idx="9">
                  <c:v>2204.1865813834825</c:v>
                </c:pt>
                <c:pt idx="10">
                  <c:v>2204.1865813834825</c:v>
                </c:pt>
                <c:pt idx="11">
                  <c:v>2204.1865813834825</c:v>
                </c:pt>
                <c:pt idx="12">
                  <c:v>2204.1865813834825</c:v>
                </c:pt>
                <c:pt idx="13">
                  <c:v>2204.1865813834825</c:v>
                </c:pt>
                <c:pt idx="14">
                  <c:v>2204.1865813834825</c:v>
                </c:pt>
                <c:pt idx="15">
                  <c:v>2204.1865813834825</c:v>
                </c:pt>
                <c:pt idx="16">
                  <c:v>2204.1865813834825</c:v>
                </c:pt>
                <c:pt idx="17">
                  <c:v>2204.1865813834825</c:v>
                </c:pt>
                <c:pt idx="18">
                  <c:v>2204.1865813834825</c:v>
                </c:pt>
                <c:pt idx="19">
                  <c:v>2204.1865813834825</c:v>
                </c:pt>
                <c:pt idx="20">
                  <c:v>2204.1865813834825</c:v>
                </c:pt>
                <c:pt idx="21">
                  <c:v>2204.1865813834825</c:v>
                </c:pt>
                <c:pt idx="22">
                  <c:v>2204.1865813834825</c:v>
                </c:pt>
                <c:pt idx="23">
                  <c:v>2204.1865813834825</c:v>
                </c:pt>
                <c:pt idx="24">
                  <c:v>2204.1865813834825</c:v>
                </c:pt>
                <c:pt idx="25">
                  <c:v>2204.1865813834825</c:v>
                </c:pt>
                <c:pt idx="26">
                  <c:v>2204.1865813834825</c:v>
                </c:pt>
                <c:pt idx="27">
                  <c:v>2204.1865813834825</c:v>
                </c:pt>
                <c:pt idx="28">
                  <c:v>2204.1865813834825</c:v>
                </c:pt>
                <c:pt idx="29">
                  <c:v>2204.1865813834825</c:v>
                </c:pt>
                <c:pt idx="30">
                  <c:v>2204.1865813834825</c:v>
                </c:pt>
                <c:pt idx="31">
                  <c:v>2204.1865813834825</c:v>
                </c:pt>
                <c:pt idx="32">
                  <c:v>2204.1865813834825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2E3A-6A40-AB40-40D36E15DD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7863823"/>
        <c:axId val="467862383"/>
      </c:lineChart>
      <c:catAx>
        <c:axId val="413509151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HelveticaNeue" panose="00000400000000000000" pitchFamily="2" charset="0"/>
                <a:ea typeface="+mn-ea"/>
                <a:cs typeface="+mn-cs"/>
              </a:defRPr>
            </a:pPr>
            <a:endParaRPr lang="en-IT"/>
          </a:p>
        </c:txPr>
        <c:crossAx val="413509631"/>
        <c:crosses val="autoZero"/>
        <c:auto val="1"/>
        <c:lblAlgn val="ctr"/>
        <c:lblOffset val="100"/>
        <c:noMultiLvlLbl val="0"/>
      </c:catAx>
      <c:valAx>
        <c:axId val="413509631"/>
        <c:scaling>
          <c:orientation val="minMax"/>
          <c:max val="0.9"/>
          <c:min val="-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HelveticaNeue" panose="00000400000000000000" pitchFamily="2" charset="0"/>
                <a:ea typeface="+mn-ea"/>
                <a:cs typeface="+mn-cs"/>
              </a:defRPr>
            </a:pPr>
            <a:endParaRPr lang="en-IT"/>
          </a:p>
        </c:txPr>
        <c:crossAx val="413509151"/>
        <c:crosses val="autoZero"/>
        <c:crossBetween val="between"/>
      </c:valAx>
      <c:valAx>
        <c:axId val="467862383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HelveticaNeue" panose="00000400000000000000" pitchFamily="2" charset="0"/>
                <a:ea typeface="+mn-ea"/>
                <a:cs typeface="+mn-cs"/>
              </a:defRPr>
            </a:pPr>
            <a:endParaRPr lang="en-IT"/>
          </a:p>
        </c:txPr>
        <c:crossAx val="467863823"/>
        <c:crosses val="max"/>
        <c:crossBetween val="between"/>
      </c:valAx>
      <c:catAx>
        <c:axId val="467863823"/>
        <c:scaling>
          <c:orientation val="minMax"/>
        </c:scaling>
        <c:delete val="1"/>
        <c:axPos val="b"/>
        <c:majorTickMark val="out"/>
        <c:minorTickMark val="none"/>
        <c:tickLblPos val="nextTo"/>
        <c:crossAx val="467862383"/>
        <c:crosses val="autoZero"/>
        <c:auto val="1"/>
        <c:lblAlgn val="ctr"/>
        <c:lblOffset val="100"/>
        <c:noMultiLvlLbl val="0"/>
      </c:catAx>
      <c:spPr>
        <a:solidFill>
          <a:srgbClr val="EAEAF2"/>
        </a:solidFill>
        <a:ln>
          <a:noFill/>
        </a:ln>
        <a:effectLst/>
      </c:spPr>
    </c:plotArea>
    <c:legend>
      <c:legendPos val="t"/>
      <c:legendEntry>
        <c:idx val="7"/>
        <c:delete val="1"/>
      </c:legendEntry>
      <c:legendEntry>
        <c:idx val="8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HelveticaNeue" panose="00000400000000000000" pitchFamily="2" charset="0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 rot="-5400000" vert="horz"/>
    <a:lstStyle/>
    <a:p>
      <a:pPr>
        <a:defRPr sz="1400">
          <a:solidFill>
            <a:schemeClr val="tx1"/>
          </a:solidFill>
          <a:latin typeface="HelveticaNeue" panose="00000400000000000000" pitchFamily="2" charset="0"/>
        </a:defRPr>
      </a:pPr>
      <a:endParaRPr lang="en-IT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/>
                </a:solidFill>
                <a:latin typeface="HelveticaNeue" panose="00000400000000000000" pitchFamily="2" charset="0"/>
                <a:ea typeface="+mn-ea"/>
                <a:cs typeface="+mn-cs"/>
              </a:defRPr>
            </a:pPr>
            <a:r>
              <a:rPr lang="it-IT" sz="1680" b="0" i="0" u="none" strike="noStrike" kern="1200" spc="0" baseline="0">
                <a:solidFill>
                  <a:srgbClr val="E7E6E6">
                    <a:lumMod val="25000"/>
                  </a:srgbClr>
                </a:solidFill>
                <a:latin typeface="HelveticaNeue Light" panose="00000400000000000000" pitchFamily="2" charset="0"/>
              </a:rPr>
              <a:t>b) Natural gas production (left axis) and Reserves-to-Production ratio (right axis) </a:t>
            </a:r>
            <a:br>
              <a:rPr lang="it-IT" sz="1680" b="0" i="0" u="none" strike="noStrike" kern="1200" spc="0" baseline="0">
                <a:solidFill>
                  <a:srgbClr val="E7E6E6">
                    <a:lumMod val="25000"/>
                  </a:srgbClr>
                </a:solidFill>
                <a:latin typeface="HelveticaNeue Light" panose="00000400000000000000" pitchFamily="2" charset="0"/>
              </a:rPr>
            </a:br>
            <a:r>
              <a:rPr lang="it-IT" sz="1680" b="0" i="0" u="none" strike="noStrike" kern="1200" spc="0" baseline="0">
                <a:solidFill>
                  <a:srgbClr val="E7E6E6">
                    <a:lumMod val="25000"/>
                  </a:srgbClr>
                </a:solidFill>
                <a:latin typeface="HelveticaNeue Light" panose="00000400000000000000" pitchFamily="2" charset="0"/>
              </a:rPr>
              <a:t>of selected potential EU gas suppliers.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/>
              </a:solidFill>
              <a:latin typeface="HelveticaNeue" panose="00000400000000000000" pitchFamily="2" charset="0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'Figure1 (old)'!$R$1</c:f>
              <c:strCache>
                <c:ptCount val="1"/>
                <c:pt idx="0">
                  <c:v>Production (bcm)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'Figure1 (old)'!$A$5:$A$156</c:f>
              <c:strCache>
                <c:ptCount val="33"/>
                <c:pt idx="0">
                  <c:v>Norway</c:v>
                </c:pt>
                <c:pt idx="1">
                  <c:v>United Kingdom</c:v>
                </c:pt>
                <c:pt idx="2">
                  <c:v>Australia</c:v>
                </c:pt>
                <c:pt idx="3">
                  <c:v>Canada</c:v>
                </c:pt>
                <c:pt idx="4">
                  <c:v>United States</c:v>
                </c:pt>
                <c:pt idx="5">
                  <c:v>Trinidad &amp; Tobago</c:v>
                </c:pt>
                <c:pt idx="6">
                  <c:v>Brazil</c:v>
                </c:pt>
                <c:pt idx="7">
                  <c:v>Ukraine</c:v>
                </c:pt>
                <c:pt idx="8">
                  <c:v>Peru</c:v>
                </c:pt>
                <c:pt idx="9">
                  <c:v>Colombia</c:v>
                </c:pt>
                <c:pt idx="10">
                  <c:v>United Arab Emirates</c:v>
                </c:pt>
                <c:pt idx="11">
                  <c:v>Papua New Guinea</c:v>
                </c:pt>
                <c:pt idx="12">
                  <c:v>Qatar</c:v>
                </c:pt>
                <c:pt idx="13">
                  <c:v>Bolivia</c:v>
                </c:pt>
                <c:pt idx="14">
                  <c:v>Kuwait</c:v>
                </c:pt>
                <c:pt idx="15">
                  <c:v>India</c:v>
                </c:pt>
                <c:pt idx="16">
                  <c:v>Angola</c:v>
                </c:pt>
                <c:pt idx="17">
                  <c:v>Mozambique</c:v>
                </c:pt>
                <c:pt idx="18">
                  <c:v>Algeria</c:v>
                </c:pt>
                <c:pt idx="19">
                  <c:v>Oman</c:v>
                </c:pt>
                <c:pt idx="20">
                  <c:v>Nigeria</c:v>
                </c:pt>
                <c:pt idx="21">
                  <c:v>Bahrain</c:v>
                </c:pt>
                <c:pt idx="22">
                  <c:v>Pakistan</c:v>
                </c:pt>
                <c:pt idx="23">
                  <c:v>Azerabaijan</c:v>
                </c:pt>
                <c:pt idx="24">
                  <c:v>Saudi Arabia</c:v>
                </c:pt>
                <c:pt idx="25">
                  <c:v>Russia</c:v>
                </c:pt>
                <c:pt idx="26">
                  <c:v>Camerun</c:v>
                </c:pt>
                <c:pt idx="27">
                  <c:v>Egypt</c:v>
                </c:pt>
                <c:pt idx="28">
                  <c:v>Libya</c:v>
                </c:pt>
                <c:pt idx="29">
                  <c:v>Iraq</c:v>
                </c:pt>
                <c:pt idx="30">
                  <c:v>Venezuela</c:v>
                </c:pt>
                <c:pt idx="31">
                  <c:v>Iran</c:v>
                </c:pt>
                <c:pt idx="32">
                  <c:v>Myanmar</c:v>
                </c:pt>
              </c:strCache>
            </c:strRef>
          </c:cat>
          <c:val>
            <c:numRef>
              <c:f>'Figure1 (old)'!$R$5:$R$160</c:f>
              <c:numCache>
                <c:formatCode>0.000</c:formatCode>
                <c:ptCount val="33"/>
                <c:pt idx="0">
                  <c:v>115.182833314447</c:v>
                </c:pt>
                <c:pt idx="1">
                  <c:v>32.496092747875302</c:v>
                </c:pt>
                <c:pt idx="2">
                  <c:v>147.183422549575</c:v>
                </c:pt>
                <c:pt idx="3">
                  <c:v>182.29047818696799</c:v>
                </c:pt>
                <c:pt idx="4">
                  <c:v>977.84129005665704</c:v>
                </c:pt>
                <c:pt idx="5">
                  <c:v>25.733375569405101</c:v>
                </c:pt>
                <c:pt idx="6">
                  <c:v>23.773850512747799</c:v>
                </c:pt>
                <c:pt idx="7">
                  <c:v>18.922626784702501</c:v>
                </c:pt>
                <c:pt idx="8">
                  <c:v>11.8945584844192</c:v>
                </c:pt>
                <c:pt idx="9">
                  <c:v>11.428466050991499</c:v>
                </c:pt>
                <c:pt idx="10">
                  <c:v>63.7862332577903</c:v>
                </c:pt>
                <c:pt idx="11">
                  <c:v>11.4039019830028</c:v>
                </c:pt>
                <c:pt idx="12">
                  <c:v>169.066175014164</c:v>
                </c:pt>
                <c:pt idx="13">
                  <c:v>15.474367427761999</c:v>
                </c:pt>
                <c:pt idx="14">
                  <c:v>21.291061532577899</c:v>
                </c:pt>
                <c:pt idx="15">
                  <c:v>32.304499631728</c:v>
                </c:pt>
                <c:pt idx="16">
                  <c:v>5.8604884419263401</c:v>
                </c:pt>
                <c:pt idx="17">
                  <c:v>5.3467915127478696</c:v>
                </c:pt>
                <c:pt idx="18">
                  <c:v>102.180019121813</c:v>
                </c:pt>
                <c:pt idx="19">
                  <c:v>39.203735580736499</c:v>
                </c:pt>
                <c:pt idx="20">
                  <c:v>44.406471161473</c:v>
                </c:pt>
                <c:pt idx="21">
                  <c:v>18.643929677053801</c:v>
                </c:pt>
                <c:pt idx="22">
                  <c:v>33.398464674220897</c:v>
                </c:pt>
                <c:pt idx="23">
                  <c:v>31.388169546742201</c:v>
                </c:pt>
                <c:pt idx="24">
                  <c:v>115.62405348441899</c:v>
                </c:pt>
                <c:pt idx="25">
                  <c:v>701.83683456090603</c:v>
                </c:pt>
                <c:pt idx="26">
                  <c:v>2.3071982152974502</c:v>
                </c:pt>
                <c:pt idx="27">
                  <c:v>69.458396373937603</c:v>
                </c:pt>
                <c:pt idx="28">
                  <c:v>14.659327543909299</c:v>
                </c:pt>
                <c:pt idx="29">
                  <c:v>10.681248569405099</c:v>
                </c:pt>
                <c:pt idx="30">
                  <c:v>15.947918130311599</c:v>
                </c:pt>
                <c:pt idx="31">
                  <c:v>248.35860742209599</c:v>
                </c:pt>
                <c:pt idx="32">
                  <c:v>16.940227432059999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3A-5F4A-A03B-94E1FE80A9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3509151"/>
        <c:axId val="413509631"/>
      </c:barChart>
      <c:lineChart>
        <c:grouping val="standard"/>
        <c:varyColors val="0"/>
        <c:ser>
          <c:idx val="7"/>
          <c:order val="1"/>
          <c:tx>
            <c:strRef>
              <c:f>'Figure1 (old)'!$T$1</c:f>
              <c:strCache>
                <c:ptCount val="1"/>
                <c:pt idx="0">
                  <c:v>R/P ratio</c:v>
                </c:pt>
              </c:strCache>
            </c:strRef>
          </c:tx>
          <c:spPr>
            <a:ln w="38100" cap="rnd">
              <a:noFill/>
              <a:prstDash val="sysDot"/>
              <a:round/>
            </a:ln>
            <a:effectLst/>
          </c:spPr>
          <c:marker>
            <c:symbol val="triangle"/>
            <c:size val="11"/>
            <c:spPr>
              <a:solidFill>
                <a:schemeClr val="tx2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'Figure1 (old)'!$T$5:$T$160</c:f>
              <c:numCache>
                <c:formatCode>0.00</c:formatCode>
                <c:ptCount val="33"/>
                <c:pt idx="0">
                  <c:v>398.64965102515333</c:v>
                </c:pt>
                <c:pt idx="1">
                  <c:v>5.5594838555417478</c:v>
                </c:pt>
                <c:pt idx="2">
                  <c:v>615.61533047462171</c:v>
                </c:pt>
                <c:pt idx="3">
                  <c:v>313.4832739737468</c:v>
                </c:pt>
                <c:pt idx="4">
                  <c:v>13.477446399800122</c:v>
                </c:pt>
                <c:pt idx="5">
                  <c:v>327.64413571669814</c:v>
                </c:pt>
                <c:pt idx="6">
                  <c:v>439.40814497932564</c:v>
                </c:pt>
                <c:pt idx="7">
                  <c:v>58.361725492191624</c:v>
                </c:pt>
                <c:pt idx="8">
                  <c:v>868.27524159473614</c:v>
                </c:pt>
                <c:pt idx="9">
                  <c:v>265.42283250353563</c:v>
                </c:pt>
                <c:pt idx="10">
                  <c:v>95.489222206989467</c:v>
                </c:pt>
                <c:pt idx="11">
                  <c:v>470.18387186836571</c:v>
                </c:pt>
                <c:pt idx="12">
                  <c:v>3996.3960790510641</c:v>
                </c:pt>
                <c:pt idx="13">
                  <c:v>554.44791362380136</c:v>
                </c:pt>
                <c:pt idx="14">
                  <c:v>2372.6469222693122</c:v>
                </c:pt>
                <c:pt idx="15">
                  <c:v>1174.2027397449917</c:v>
                </c:pt>
                <c:pt idx="16">
                  <c:v>1850.5181140930417</c:v>
                </c:pt>
                <c:pt idx="17">
                  <c:v>14996.73200293552</c:v>
                </c:pt>
                <c:pt idx="18">
                  <c:v>1248.1549299784285</c:v>
                </c:pt>
                <c:pt idx="19">
                  <c:v>470.42486097369584</c:v>
                </c:pt>
                <c:pt idx="20">
                  <c:v>3618.7327001759359</c:v>
                </c:pt>
                <c:pt idx="21">
                  <c:v>292.4565396416275</c:v>
                </c:pt>
                <c:pt idx="22">
                  <c:v>515.10041131626713</c:v>
                </c:pt>
                <c:pt idx="23">
                  <c:v>1277.3028907092223</c:v>
                </c:pt>
                <c:pt idx="24">
                  <c:v>2220.9578734713687</c:v>
                </c:pt>
                <c:pt idx="25">
                  <c:v>1928.7894499976478</c:v>
                </c:pt>
                <c:pt idx="26">
                  <c:v>1657.7664743543576</c:v>
                </c:pt>
                <c:pt idx="27">
                  <c:v>727.28675371596023</c:v>
                </c:pt>
                <c:pt idx="28">
                  <c:v>2906.8998611328293</c:v>
                </c:pt>
                <c:pt idx="29">
                  <c:v>9885.700861161311</c:v>
                </c:pt>
                <c:pt idx="30">
                  <c:v>355.77708775766962</c:v>
                </c:pt>
                <c:pt idx="31">
                  <c:v>3864.9542763140448</c:v>
                </c:pt>
                <c:pt idx="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3A-5F4A-A03B-94E1FE80A9FA}"/>
            </c:ext>
          </c:extLst>
        </c:ser>
        <c:ser>
          <c:idx val="8"/>
          <c:order val="2"/>
          <c:tx>
            <c:strRef>
              <c:f>'Figure1 (old)'!$U$1</c:f>
              <c:strCache>
                <c:ptCount val="1"/>
                <c:pt idx="0">
                  <c:v>Overall R/P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7"/>
            <c:marker>
              <c:symbol val="none"/>
            </c:marker>
            <c:bubble3D val="0"/>
            <c:spPr>
              <a:ln w="28575" cap="rnd">
                <a:noFill/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613A-5F4A-A03B-94E1FE80A9FA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13A-5F4A-A03B-94E1FE80A9FA}"/>
                </c:ext>
              </c:extLst>
            </c:dLbl>
            <c:dLbl>
              <c:idx val="1"/>
              <c:layout>
                <c:manualLayout>
                  <c:x val="-4.5578888888888891E-2"/>
                  <c:y val="6.8193162067432339E-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=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061-0F49-B416-BC1BBA7B93EC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13A-5F4A-A03B-94E1FE80A9FA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061-0F49-B416-BC1BBA7B93EC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061-0F49-B416-BC1BBA7B93EC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613A-5F4A-A03B-94E1FE80A9FA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061-0F49-B416-BC1BBA7B93EC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613A-5F4A-A03B-94E1FE80A9FA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061-0F49-B416-BC1BBA7B93EC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061-0F49-B416-BC1BBA7B93EC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B061-0F49-B416-BC1BBA7B93EC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B061-0F49-B416-BC1BBA7B93EC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B061-0F49-B416-BC1BBA7B93EC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B061-0F49-B416-BC1BBA7B93EC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613A-5F4A-A03B-94E1FE80A9FA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B061-0F49-B416-BC1BBA7B93EC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B061-0F49-B416-BC1BBA7B93EC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613A-5F4A-A03B-94E1FE80A9FA}"/>
                </c:ext>
              </c:extLst>
            </c:dLbl>
            <c:dLbl>
              <c:idx val="1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613A-5F4A-A03B-94E1FE80A9FA}"/>
                </c:ext>
              </c:extLst>
            </c:dLbl>
            <c:dLbl>
              <c:idx val="1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B061-0F49-B416-BC1BBA7B93EC}"/>
                </c:ext>
              </c:extLst>
            </c:dLbl>
            <c:dLbl>
              <c:idx val="2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B061-0F49-B416-BC1BBA7B93EC}"/>
                </c:ext>
              </c:extLst>
            </c:dLbl>
            <c:dLbl>
              <c:idx val="21"/>
              <c:layout>
                <c:manualLayout>
                  <c:x val="-6.4565873015873021E-2"/>
                  <c:y val="-0.10780766943255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=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B061-0F49-B416-BC1BBA7B93EC}"/>
                </c:ext>
              </c:extLst>
            </c:dLbl>
            <c:dLbl>
              <c:idx val="2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13A-5F4A-A03B-94E1FE80A9FA}"/>
                </c:ext>
              </c:extLst>
            </c:dLbl>
            <c:dLbl>
              <c:idx val="2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B061-0F49-B416-BC1BBA7B93EC}"/>
                </c:ext>
              </c:extLst>
            </c:dLbl>
            <c:dLbl>
              <c:idx val="2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B061-0F49-B416-BC1BBA7B93EC}"/>
                </c:ext>
              </c:extLst>
            </c:dLbl>
            <c:dLbl>
              <c:idx val="2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B061-0F49-B416-BC1BBA7B93EC}"/>
                </c:ext>
              </c:extLst>
            </c:dLbl>
            <c:dLbl>
              <c:idx val="2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B061-0F49-B416-BC1BBA7B93EC}"/>
                </c:ext>
              </c:extLst>
            </c:dLbl>
            <c:dLbl>
              <c:idx val="2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613A-5F4A-A03B-94E1FE80A9FA}"/>
                </c:ext>
              </c:extLst>
            </c:dLbl>
            <c:dLbl>
              <c:idx val="2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B061-0F49-B416-BC1BBA7B93EC}"/>
                </c:ext>
              </c:extLst>
            </c:dLbl>
            <c:dLbl>
              <c:idx val="2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B061-0F49-B416-BC1BBA7B93EC}"/>
                </c:ext>
              </c:extLst>
            </c:dLbl>
            <c:dLbl>
              <c:idx val="3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613A-5F4A-A03B-94E1FE80A9FA}"/>
                </c:ext>
              </c:extLst>
            </c:dLbl>
            <c:dLbl>
              <c:idx val="3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B061-0F49-B416-BC1BBA7B93EC}"/>
                </c:ext>
              </c:extLst>
            </c:dLbl>
            <c:dLbl>
              <c:idx val="3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B061-0F49-B416-BC1BBA7B93EC}"/>
                </c:ext>
              </c:extLst>
            </c:dLbl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HelveticaNeue" panose="00000400000000000000" pitchFamily="2" charset="0"/>
                    <a:ea typeface="+mn-ea"/>
                    <a:cs typeface="+mn-cs"/>
                  </a:defRPr>
                </a:pPr>
                <a:endParaRPr lang="en-IT"/>
              </a:p>
            </c:txPr>
            <c:dLblPos val="b"/>
            <c:showLegendKey val="0"/>
            <c:showVal val="1"/>
            <c:showCatName val="0"/>
            <c:showSerName val="1"/>
            <c:showPercent val="0"/>
            <c:showBubbleSize val="0"/>
            <c:separator>=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'Figure1 (old)'!$U$5:$U$160</c:f>
              <c:numCache>
                <c:formatCode>0.0</c:formatCode>
                <c:ptCount val="33"/>
                <c:pt idx="0">
                  <c:v>150.15490868283484</c:v>
                </c:pt>
                <c:pt idx="1">
                  <c:v>150.15490868283484</c:v>
                </c:pt>
                <c:pt idx="2">
                  <c:v>150.15490868283484</c:v>
                </c:pt>
                <c:pt idx="3">
                  <c:v>150.15490868283484</c:v>
                </c:pt>
                <c:pt idx="4">
                  <c:v>150.15490868283484</c:v>
                </c:pt>
                <c:pt idx="5">
                  <c:v>150.15490868283484</c:v>
                </c:pt>
                <c:pt idx="6">
                  <c:v>150.15490868283484</c:v>
                </c:pt>
                <c:pt idx="7">
                  <c:v>2204.1865813834825</c:v>
                </c:pt>
                <c:pt idx="8">
                  <c:v>2204.1865813834825</c:v>
                </c:pt>
                <c:pt idx="9">
                  <c:v>2204.1865813834825</c:v>
                </c:pt>
                <c:pt idx="10">
                  <c:v>2204.1865813834825</c:v>
                </c:pt>
                <c:pt idx="11">
                  <c:v>2204.1865813834825</c:v>
                </c:pt>
                <c:pt idx="12">
                  <c:v>2204.1865813834825</c:v>
                </c:pt>
                <c:pt idx="13">
                  <c:v>2204.1865813834825</c:v>
                </c:pt>
                <c:pt idx="14">
                  <c:v>2204.1865813834825</c:v>
                </c:pt>
                <c:pt idx="15">
                  <c:v>2204.1865813834825</c:v>
                </c:pt>
                <c:pt idx="16">
                  <c:v>2204.1865813834825</c:v>
                </c:pt>
                <c:pt idx="17">
                  <c:v>2204.1865813834825</c:v>
                </c:pt>
                <c:pt idx="18">
                  <c:v>2204.1865813834825</c:v>
                </c:pt>
                <c:pt idx="19">
                  <c:v>2204.1865813834825</c:v>
                </c:pt>
                <c:pt idx="20">
                  <c:v>2204.1865813834825</c:v>
                </c:pt>
                <c:pt idx="21">
                  <c:v>2204.1865813834825</c:v>
                </c:pt>
                <c:pt idx="22">
                  <c:v>2204.1865813834825</c:v>
                </c:pt>
                <c:pt idx="23">
                  <c:v>2204.1865813834825</c:v>
                </c:pt>
                <c:pt idx="24">
                  <c:v>2204.1865813834825</c:v>
                </c:pt>
                <c:pt idx="25">
                  <c:v>2204.1865813834825</c:v>
                </c:pt>
                <c:pt idx="26">
                  <c:v>2204.1865813834825</c:v>
                </c:pt>
                <c:pt idx="27">
                  <c:v>2204.1865813834825</c:v>
                </c:pt>
                <c:pt idx="28">
                  <c:v>2204.1865813834825</c:v>
                </c:pt>
                <c:pt idx="29">
                  <c:v>2204.1865813834825</c:v>
                </c:pt>
                <c:pt idx="30">
                  <c:v>2204.1865813834825</c:v>
                </c:pt>
                <c:pt idx="31">
                  <c:v>2204.1865813834825</c:v>
                </c:pt>
                <c:pt idx="32">
                  <c:v>2204.1865813834825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613A-5F4A-A03B-94E1FE80A9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0983151"/>
        <c:axId val="461482335"/>
      </c:lineChart>
      <c:catAx>
        <c:axId val="413509151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HelveticaNeue" panose="00000400000000000000" pitchFamily="2" charset="0"/>
                <a:ea typeface="+mn-ea"/>
                <a:cs typeface="+mn-cs"/>
              </a:defRPr>
            </a:pPr>
            <a:endParaRPr lang="en-IT"/>
          </a:p>
        </c:txPr>
        <c:crossAx val="413509631"/>
        <c:crosses val="autoZero"/>
        <c:auto val="1"/>
        <c:lblAlgn val="ctr"/>
        <c:lblOffset val="100"/>
        <c:noMultiLvlLbl val="0"/>
      </c:catAx>
      <c:valAx>
        <c:axId val="41350963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HelveticaNeue" panose="00000400000000000000" pitchFamily="2" charset="0"/>
                <a:ea typeface="+mn-ea"/>
                <a:cs typeface="+mn-cs"/>
              </a:defRPr>
            </a:pPr>
            <a:endParaRPr lang="en-IT"/>
          </a:p>
        </c:txPr>
        <c:crossAx val="413509151"/>
        <c:crosses val="autoZero"/>
        <c:crossBetween val="between"/>
      </c:valAx>
      <c:valAx>
        <c:axId val="461482335"/>
        <c:scaling>
          <c:logBase val="10"/>
          <c:orientation val="minMax"/>
        </c:scaling>
        <c:delete val="0"/>
        <c:axPos val="r"/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HelveticaNeue" panose="00000400000000000000" pitchFamily="2" charset="0"/>
                <a:ea typeface="+mn-ea"/>
                <a:cs typeface="+mn-cs"/>
              </a:defRPr>
            </a:pPr>
            <a:endParaRPr lang="en-IT"/>
          </a:p>
        </c:txPr>
        <c:crossAx val="580983151"/>
        <c:crosses val="max"/>
        <c:crossBetween val="between"/>
      </c:valAx>
      <c:catAx>
        <c:axId val="580983151"/>
        <c:scaling>
          <c:orientation val="minMax"/>
        </c:scaling>
        <c:delete val="1"/>
        <c:axPos val="b"/>
        <c:majorTickMark val="out"/>
        <c:minorTickMark val="none"/>
        <c:tickLblPos val="nextTo"/>
        <c:crossAx val="461482335"/>
        <c:crosses val="autoZero"/>
        <c:auto val="1"/>
        <c:lblAlgn val="ctr"/>
        <c:lblOffset val="100"/>
        <c:noMultiLvlLbl val="0"/>
      </c:catAx>
      <c:spPr>
        <a:solidFill>
          <a:srgbClr val="EAEAF2"/>
        </a:soli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HelveticaNeue" panose="00000400000000000000" pitchFamily="2" charset="0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 rot="-5400000" vert="horz"/>
    <a:lstStyle/>
    <a:p>
      <a:pPr>
        <a:defRPr sz="1400">
          <a:solidFill>
            <a:schemeClr val="tx1"/>
          </a:solidFill>
          <a:latin typeface="HelveticaNeue" panose="00000400000000000000" pitchFamily="2" charset="0"/>
        </a:defRPr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576941</xdr:colOff>
      <xdr:row>160</xdr:row>
      <xdr:rowOff>87086</xdr:rowOff>
    </xdr:from>
    <xdr:to>
      <xdr:col>42</xdr:col>
      <xdr:colOff>320913</xdr:colOff>
      <xdr:row>202</xdr:row>
      <xdr:rowOff>58329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18CCA882-6F2A-45B0-B8CA-A7264F1974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0</xdr:colOff>
      <xdr:row>202</xdr:row>
      <xdr:rowOff>93891</xdr:rowOff>
    </xdr:from>
    <xdr:to>
      <xdr:col>42</xdr:col>
      <xdr:colOff>353572</xdr:colOff>
      <xdr:row>230</xdr:row>
      <xdr:rowOff>156882</xdr:rowOff>
    </xdr:to>
    <xdr:grpSp>
      <xdr:nvGrpSpPr>
        <xdr:cNvPr id="13" name="Gruppo 12">
          <a:extLst>
            <a:ext uri="{FF2B5EF4-FFF2-40B4-BE49-F238E27FC236}">
              <a16:creationId xmlns:a16="http://schemas.microsoft.com/office/drawing/2014/main" id="{A9EC6C1D-8D73-AF22-46A2-AC91A93788B1}"/>
            </a:ext>
          </a:extLst>
        </xdr:cNvPr>
        <xdr:cNvGrpSpPr/>
      </xdr:nvGrpSpPr>
      <xdr:grpSpPr>
        <a:xfrm>
          <a:off x="20579773" y="15709118"/>
          <a:ext cx="13823269" cy="5450870"/>
          <a:chOff x="16927286" y="15076716"/>
          <a:chExt cx="12600000" cy="4320000"/>
        </a:xfrm>
      </xdr:grpSpPr>
      <xdr:graphicFrame macro="">
        <xdr:nvGraphicFramePr>
          <xdr:cNvPr id="4" name="Grafico 3">
            <a:extLst>
              <a:ext uri="{FF2B5EF4-FFF2-40B4-BE49-F238E27FC236}">
                <a16:creationId xmlns:a16="http://schemas.microsoft.com/office/drawing/2014/main" id="{27A7E947-F8BF-4722-98AB-1B2E03777050}"/>
              </a:ext>
            </a:extLst>
          </xdr:cNvPr>
          <xdr:cNvGraphicFramePr>
            <a:graphicFrameLocks/>
          </xdr:cNvGraphicFramePr>
        </xdr:nvGraphicFramePr>
        <xdr:xfrm>
          <a:off x="16927286" y="15076716"/>
          <a:ext cx="12600000" cy="432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cxnSp macro="">
        <xdr:nvCxnSpPr>
          <xdr:cNvPr id="6" name="Connettore diritto 5">
            <a:extLst>
              <a:ext uri="{FF2B5EF4-FFF2-40B4-BE49-F238E27FC236}">
                <a16:creationId xmlns:a16="http://schemas.microsoft.com/office/drawing/2014/main" id="{BF8B7E4A-E761-D42B-6908-0D9C0AA62890}"/>
              </a:ext>
            </a:extLst>
          </xdr:cNvPr>
          <xdr:cNvCxnSpPr/>
        </xdr:nvCxnSpPr>
        <xdr:spPr>
          <a:xfrm flipV="1">
            <a:off x="20589048" y="16133549"/>
            <a:ext cx="0" cy="3088822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" name="CasellaDiTesto 6">
            <a:extLst>
              <a:ext uri="{FF2B5EF4-FFF2-40B4-BE49-F238E27FC236}">
                <a16:creationId xmlns:a16="http://schemas.microsoft.com/office/drawing/2014/main" id="{E9131DC3-7DC5-DF40-3174-E211F61DFBC1}"/>
              </a:ext>
            </a:extLst>
          </xdr:cNvPr>
          <xdr:cNvSpPr txBox="1"/>
        </xdr:nvSpPr>
        <xdr:spPr>
          <a:xfrm>
            <a:off x="19020805" y="16075894"/>
            <a:ext cx="1556765" cy="24570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pPr algn="r"/>
            <a:r>
              <a:rPr lang="it-IT" sz="1400">
                <a:latin typeface="HelveticaNeue Light" panose="00000400000000000000" pitchFamily="2" charset="0"/>
              </a:rPr>
              <a:t>LMI </a:t>
            </a:r>
            <a:r>
              <a:rPr lang="it-IT" sz="1400">
                <a:latin typeface="Times New Roman" panose="02020603050405020304" pitchFamily="18" charset="0"/>
                <a:cs typeface="Times New Roman" panose="02020603050405020304" pitchFamily="18" charset="0"/>
              </a:rPr>
              <a:t>≥</a:t>
            </a:r>
            <a:r>
              <a:rPr lang="it-IT" sz="1400">
                <a:latin typeface="HelveticaNeue Light" panose="00000400000000000000" pitchFamily="2" charset="0"/>
              </a:rPr>
              <a:t> 0.202</a:t>
            </a:r>
            <a:r>
              <a:rPr lang="it-IT" sz="1400" baseline="0">
                <a:latin typeface="HelveticaNeue Light" panose="00000400000000000000" pitchFamily="2" charset="0"/>
              </a:rPr>
              <a:t> (World)</a:t>
            </a:r>
            <a:endParaRPr lang="it-IT" sz="1400">
              <a:latin typeface="HelveticaNeue Light" panose="00000400000000000000" pitchFamily="2" charset="0"/>
            </a:endParaRPr>
          </a:p>
        </xdr:txBody>
      </xdr:sp>
      <xdr:sp macro="" textlink="">
        <xdr:nvSpPr>
          <xdr:cNvPr id="8" name="CasellaDiTesto 7">
            <a:extLst>
              <a:ext uri="{FF2B5EF4-FFF2-40B4-BE49-F238E27FC236}">
                <a16:creationId xmlns:a16="http://schemas.microsoft.com/office/drawing/2014/main" id="{F148556B-3211-4E79-BD2B-E0774946BEBC}"/>
              </a:ext>
            </a:extLst>
          </xdr:cNvPr>
          <xdr:cNvSpPr txBox="1"/>
        </xdr:nvSpPr>
        <xdr:spPr>
          <a:xfrm>
            <a:off x="20605115" y="16075894"/>
            <a:ext cx="1025551" cy="24519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it-IT" sz="1400">
                <a:latin typeface="HelveticaNeue Light" panose="00000400000000000000" pitchFamily="2" charset="0"/>
              </a:rPr>
              <a:t>LMI &lt; 0.202</a:t>
            </a:r>
          </a:p>
        </xdr:txBody>
      </xdr:sp>
      <xdr:cxnSp macro="">
        <xdr:nvCxnSpPr>
          <xdr:cNvPr id="10" name="Connettore 2 9">
            <a:extLst>
              <a:ext uri="{FF2B5EF4-FFF2-40B4-BE49-F238E27FC236}">
                <a16:creationId xmlns:a16="http://schemas.microsoft.com/office/drawing/2014/main" id="{175E01E8-1DF2-6B4C-D849-CBFFBC4D5DBC}"/>
              </a:ext>
            </a:extLst>
          </xdr:cNvPr>
          <xdr:cNvCxnSpPr/>
        </xdr:nvCxnSpPr>
        <xdr:spPr>
          <a:xfrm flipH="1">
            <a:off x="20237962" y="16343876"/>
            <a:ext cx="331304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" name="Connettore 2 11">
            <a:extLst>
              <a:ext uri="{FF2B5EF4-FFF2-40B4-BE49-F238E27FC236}">
                <a16:creationId xmlns:a16="http://schemas.microsoft.com/office/drawing/2014/main" id="{F49701B5-F07F-454E-96F6-391046478377}"/>
              </a:ext>
            </a:extLst>
          </xdr:cNvPr>
          <xdr:cNvCxnSpPr/>
        </xdr:nvCxnSpPr>
        <xdr:spPr>
          <a:xfrm>
            <a:off x="20606094" y="16343876"/>
            <a:ext cx="331304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0.46293</cdr:x>
      <cdr:y>0.14985</cdr:y>
    </cdr:from>
    <cdr:to>
      <cdr:x>0.93403</cdr:x>
      <cdr:y>0.22294</cdr:y>
    </cdr:to>
    <cdr:sp macro="" textlink="">
      <cdr:nvSpPr>
        <cdr:cNvPr id="2" name="CasellaDiTesto 1">
          <a:extLst xmlns:a="http://schemas.openxmlformats.org/drawingml/2006/main">
            <a:ext uri="{FF2B5EF4-FFF2-40B4-BE49-F238E27FC236}">
              <a16:creationId xmlns:a16="http://schemas.microsoft.com/office/drawing/2014/main" id="{E6C60EE9-3858-9FD0-69BB-EDF0CDEFA417}"/>
            </a:ext>
          </a:extLst>
        </cdr:cNvPr>
        <cdr:cNvSpPr txBox="1"/>
      </cdr:nvSpPr>
      <cdr:spPr>
        <a:xfrm xmlns:a="http://schemas.openxmlformats.org/drawingml/2006/main">
          <a:off x="5764153" y="1194641"/>
          <a:ext cx="5865874" cy="582691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>
            <a:alpha val="30196"/>
          </a:srgbClr>
        </a:solidFill>
        <a:ln xmlns:a="http://schemas.openxmlformats.org/drawingml/2006/main" w="9525">
          <a:solidFill>
            <a:schemeClr val="tx1"/>
          </a:solidFill>
          <a:prstDash val="sysDot"/>
        </a:ln>
      </cdr:spPr>
      <cdr:txBody>
        <a:bodyPr xmlns:a="http://schemas.openxmlformats.org/drawingml/2006/main" wrap="none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it-IT" sz="1400" b="0">
              <a:solidFill>
                <a:schemeClr val="bg2">
                  <a:lumMod val="25000"/>
                </a:schemeClr>
              </a:solidFill>
              <a:latin typeface="HelveticaNeue Light" panose="00000400000000000000" pitchFamily="2" charset="0"/>
            </a:rPr>
            <a:t>The </a:t>
          </a:r>
          <a:r>
            <a:rPr lang="it-IT" sz="1400" b="1" baseline="0">
              <a:solidFill>
                <a:schemeClr val="bg2">
                  <a:lumMod val="25000"/>
                </a:schemeClr>
              </a:solidFill>
              <a:latin typeface="HelveticaNeue Light" panose="00000400000000000000" pitchFamily="2" charset="0"/>
            </a:rPr>
            <a:t>marginal export capacity </a:t>
          </a:r>
          <a:r>
            <a:rPr lang="it-IT" sz="1400" b="1" baseline="0">
              <a:solidFill>
                <a:schemeClr val="bg2">
                  <a:lumMod val="25000"/>
                </a:schemeClr>
              </a:solidFill>
              <a:latin typeface="Trebuchet MS" panose="020B0603020202020204" pitchFamily="34" charset="0"/>
            </a:rPr>
            <a:t>◊ </a:t>
          </a:r>
          <a:r>
            <a:rPr lang="it-IT" sz="1400" b="0" baseline="0">
              <a:solidFill>
                <a:schemeClr val="bg2">
                  <a:lumMod val="25000"/>
                </a:schemeClr>
              </a:solidFill>
              <a:latin typeface="HelveticaNeue Light" panose="00000400000000000000" pitchFamily="2" charset="0"/>
            </a:rPr>
            <a:t>of potential gas suppliers (excluding Russia) </a:t>
          </a:r>
        </a:p>
        <a:p xmlns:a="http://schemas.openxmlformats.org/drawingml/2006/main">
          <a:pPr algn="ctr"/>
          <a:r>
            <a:rPr lang="it-IT" sz="1400" b="0" baseline="0">
              <a:solidFill>
                <a:schemeClr val="bg2">
                  <a:lumMod val="25000"/>
                </a:schemeClr>
              </a:solidFill>
              <a:latin typeface="HelveticaNeue Light" panose="00000400000000000000" pitchFamily="2" charset="0"/>
            </a:rPr>
            <a:t>is around </a:t>
          </a:r>
          <a:r>
            <a:rPr lang="it-IT" sz="1400" b="1" baseline="0">
              <a:solidFill>
                <a:schemeClr val="bg2">
                  <a:lumMod val="25000"/>
                </a:schemeClr>
              </a:solidFill>
              <a:latin typeface="HelveticaNeue Light" panose="00000400000000000000" pitchFamily="2" charset="0"/>
            </a:rPr>
            <a:t>2.3 times </a:t>
          </a:r>
          <a:r>
            <a:rPr lang="it-IT" sz="1400" b="0" baseline="0">
              <a:solidFill>
                <a:schemeClr val="bg2">
                  <a:lumMod val="25000"/>
                </a:schemeClr>
              </a:solidFill>
              <a:latin typeface="HelveticaNeue Light" panose="00000400000000000000" pitchFamily="2" charset="0"/>
            </a:rPr>
            <a:t>the amount of gas </a:t>
          </a:r>
          <a:r>
            <a:rPr lang="it-IT" sz="1400" baseline="0">
              <a:solidFill>
                <a:schemeClr val="bg2">
                  <a:lumMod val="25000"/>
                </a:schemeClr>
              </a:solidFill>
              <a:latin typeface="HelveticaNeue Light" panose="00000400000000000000" pitchFamily="2" charset="0"/>
            </a:rPr>
            <a:t>imported by EU from Russia in 2021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576941</xdr:colOff>
      <xdr:row>160</xdr:row>
      <xdr:rowOff>87086</xdr:rowOff>
    </xdr:from>
    <xdr:to>
      <xdr:col>42</xdr:col>
      <xdr:colOff>320913</xdr:colOff>
      <xdr:row>202</xdr:row>
      <xdr:rowOff>58329</xdr:rowOff>
    </xdr:to>
    <xdr:graphicFrame macro="">
      <xdr:nvGraphicFramePr>
        <xdr:cNvPr id="2" name="Grafico 2">
          <a:extLst>
            <a:ext uri="{FF2B5EF4-FFF2-40B4-BE49-F238E27FC236}">
              <a16:creationId xmlns:a16="http://schemas.microsoft.com/office/drawing/2014/main" id="{66FCD1D6-EDCD-6A45-92D0-FD4825AF0E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0</xdr:colOff>
      <xdr:row>202</xdr:row>
      <xdr:rowOff>93891</xdr:rowOff>
    </xdr:from>
    <xdr:to>
      <xdr:col>42</xdr:col>
      <xdr:colOff>353572</xdr:colOff>
      <xdr:row>230</xdr:row>
      <xdr:rowOff>156882</xdr:rowOff>
    </xdr:to>
    <xdr:grpSp>
      <xdr:nvGrpSpPr>
        <xdr:cNvPr id="3" name="Gruppo 12">
          <a:extLst>
            <a:ext uri="{FF2B5EF4-FFF2-40B4-BE49-F238E27FC236}">
              <a16:creationId xmlns:a16="http://schemas.microsoft.com/office/drawing/2014/main" id="{00EB7FFD-A1A9-214E-A6E8-66F6A00E5EC2}"/>
            </a:ext>
          </a:extLst>
        </xdr:cNvPr>
        <xdr:cNvGrpSpPr/>
      </xdr:nvGrpSpPr>
      <xdr:grpSpPr>
        <a:xfrm>
          <a:off x="20599400" y="15892691"/>
          <a:ext cx="13900239" cy="5515524"/>
          <a:chOff x="16927286" y="15076716"/>
          <a:chExt cx="12600000" cy="4320000"/>
        </a:xfrm>
      </xdr:grpSpPr>
      <xdr:graphicFrame macro="">
        <xdr:nvGraphicFramePr>
          <xdr:cNvPr id="4" name="Grafico 3">
            <a:extLst>
              <a:ext uri="{FF2B5EF4-FFF2-40B4-BE49-F238E27FC236}">
                <a16:creationId xmlns:a16="http://schemas.microsoft.com/office/drawing/2014/main" id="{B2BC8F61-3315-B633-7DBD-9FB3039C5F92}"/>
              </a:ext>
            </a:extLst>
          </xdr:cNvPr>
          <xdr:cNvGraphicFramePr>
            <a:graphicFrameLocks/>
          </xdr:cNvGraphicFramePr>
        </xdr:nvGraphicFramePr>
        <xdr:xfrm>
          <a:off x="16927286" y="15076716"/>
          <a:ext cx="12600000" cy="432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cxnSp macro="">
        <xdr:nvCxnSpPr>
          <xdr:cNvPr id="5" name="Connettore diritto 5">
            <a:extLst>
              <a:ext uri="{FF2B5EF4-FFF2-40B4-BE49-F238E27FC236}">
                <a16:creationId xmlns:a16="http://schemas.microsoft.com/office/drawing/2014/main" id="{157975BD-65B3-A7E8-1F95-08475AB2D812}"/>
              </a:ext>
            </a:extLst>
          </xdr:cNvPr>
          <xdr:cNvCxnSpPr/>
        </xdr:nvCxnSpPr>
        <xdr:spPr>
          <a:xfrm flipV="1">
            <a:off x="19948853" y="16049673"/>
            <a:ext cx="0" cy="3088822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" name="CasellaDiTesto 6">
            <a:extLst>
              <a:ext uri="{FF2B5EF4-FFF2-40B4-BE49-F238E27FC236}">
                <a16:creationId xmlns:a16="http://schemas.microsoft.com/office/drawing/2014/main" id="{9A051FC0-CEA1-DCF0-711F-DB726CA696BC}"/>
              </a:ext>
            </a:extLst>
          </xdr:cNvPr>
          <xdr:cNvSpPr txBox="1"/>
        </xdr:nvSpPr>
        <xdr:spPr>
          <a:xfrm>
            <a:off x="18218189" y="16075894"/>
            <a:ext cx="1719189" cy="3038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pPr algn="r"/>
            <a:r>
              <a:rPr lang="it-IT" sz="1400">
                <a:latin typeface="HelveticaNeue Light" panose="00000400000000000000" pitchFamily="2" charset="0"/>
              </a:rPr>
              <a:t>LMI </a:t>
            </a:r>
            <a:r>
              <a:rPr lang="it-IT" sz="1400">
                <a:latin typeface="Times New Roman" panose="02020603050405020304" pitchFamily="18" charset="0"/>
                <a:cs typeface="Times New Roman" panose="02020603050405020304" pitchFamily="18" charset="0"/>
              </a:rPr>
              <a:t>≥</a:t>
            </a:r>
            <a:r>
              <a:rPr lang="it-IT" sz="1400">
                <a:latin typeface="HelveticaNeue Light" panose="00000400000000000000" pitchFamily="2" charset="0"/>
              </a:rPr>
              <a:t> 0.201</a:t>
            </a:r>
            <a:r>
              <a:rPr lang="it-IT" sz="1400" baseline="0">
                <a:latin typeface="HelveticaNeue Light" panose="00000400000000000000" pitchFamily="2" charset="0"/>
              </a:rPr>
              <a:t> (World)</a:t>
            </a:r>
            <a:endParaRPr lang="it-IT" sz="1400">
              <a:latin typeface="HelveticaNeue Light" panose="00000400000000000000" pitchFamily="2" charset="0"/>
            </a:endParaRPr>
          </a:p>
        </xdr:txBody>
      </xdr:sp>
      <xdr:sp macro="" textlink="">
        <xdr:nvSpPr>
          <xdr:cNvPr id="7" name="CasellaDiTesto 7">
            <a:extLst>
              <a:ext uri="{FF2B5EF4-FFF2-40B4-BE49-F238E27FC236}">
                <a16:creationId xmlns:a16="http://schemas.microsoft.com/office/drawing/2014/main" id="{26F0C484-E306-BA46-326B-7229B638C163}"/>
              </a:ext>
            </a:extLst>
          </xdr:cNvPr>
          <xdr:cNvSpPr txBox="1"/>
        </xdr:nvSpPr>
        <xdr:spPr>
          <a:xfrm>
            <a:off x="20008771" y="16075894"/>
            <a:ext cx="1127232" cy="3038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it-IT" sz="1400">
                <a:latin typeface="HelveticaNeue Light" panose="00000400000000000000" pitchFamily="2" charset="0"/>
              </a:rPr>
              <a:t>LMI &lt; 0.201</a:t>
            </a:r>
          </a:p>
        </xdr:txBody>
      </xdr:sp>
      <xdr:cxnSp macro="">
        <xdr:nvCxnSpPr>
          <xdr:cNvPr id="8" name="Connettore 2 9">
            <a:extLst>
              <a:ext uri="{FF2B5EF4-FFF2-40B4-BE49-F238E27FC236}">
                <a16:creationId xmlns:a16="http://schemas.microsoft.com/office/drawing/2014/main" id="{A9C7069D-F05B-5895-1368-2D2ED77561E1}"/>
              </a:ext>
            </a:extLst>
          </xdr:cNvPr>
          <xdr:cNvCxnSpPr/>
        </xdr:nvCxnSpPr>
        <xdr:spPr>
          <a:xfrm flipH="1">
            <a:off x="19641615" y="16343876"/>
            <a:ext cx="331304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" name="Connettore 2 11">
            <a:extLst>
              <a:ext uri="{FF2B5EF4-FFF2-40B4-BE49-F238E27FC236}">
                <a16:creationId xmlns:a16="http://schemas.microsoft.com/office/drawing/2014/main" id="{34442879-03E3-E1A8-A918-53A4198E9F12}"/>
              </a:ext>
            </a:extLst>
          </xdr:cNvPr>
          <xdr:cNvCxnSpPr/>
        </xdr:nvCxnSpPr>
        <xdr:spPr>
          <a:xfrm>
            <a:off x="19992209" y="16343876"/>
            <a:ext cx="331304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0.46293</cdr:x>
      <cdr:y>0.14985</cdr:y>
    </cdr:from>
    <cdr:to>
      <cdr:x>0.93403</cdr:x>
      <cdr:y>0.22294</cdr:y>
    </cdr:to>
    <cdr:sp macro="" textlink="">
      <cdr:nvSpPr>
        <cdr:cNvPr id="2" name="CasellaDiTesto 1">
          <a:extLst xmlns:a="http://schemas.openxmlformats.org/drawingml/2006/main">
            <a:ext uri="{FF2B5EF4-FFF2-40B4-BE49-F238E27FC236}">
              <a16:creationId xmlns:a16="http://schemas.microsoft.com/office/drawing/2014/main" id="{E6C60EE9-3858-9FD0-69BB-EDF0CDEFA417}"/>
            </a:ext>
          </a:extLst>
        </cdr:cNvPr>
        <cdr:cNvSpPr txBox="1"/>
      </cdr:nvSpPr>
      <cdr:spPr>
        <a:xfrm xmlns:a="http://schemas.openxmlformats.org/drawingml/2006/main">
          <a:off x="5764153" y="1194641"/>
          <a:ext cx="5865874" cy="582691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>
            <a:alpha val="30196"/>
          </a:srgbClr>
        </a:solidFill>
        <a:ln xmlns:a="http://schemas.openxmlformats.org/drawingml/2006/main" w="9525">
          <a:solidFill>
            <a:schemeClr val="tx1"/>
          </a:solidFill>
          <a:prstDash val="sysDot"/>
        </a:ln>
      </cdr:spPr>
      <cdr:txBody>
        <a:bodyPr xmlns:a="http://schemas.openxmlformats.org/drawingml/2006/main" wrap="none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it-IT" sz="1400" b="0">
              <a:solidFill>
                <a:schemeClr val="bg2">
                  <a:lumMod val="25000"/>
                </a:schemeClr>
              </a:solidFill>
              <a:latin typeface="HelveticaNeue Light" panose="00000400000000000000" pitchFamily="2" charset="0"/>
            </a:rPr>
            <a:t>The </a:t>
          </a:r>
          <a:r>
            <a:rPr lang="it-IT" sz="1400" b="1" baseline="0">
              <a:solidFill>
                <a:schemeClr val="bg2">
                  <a:lumMod val="25000"/>
                </a:schemeClr>
              </a:solidFill>
              <a:latin typeface="HelveticaNeue Light" panose="00000400000000000000" pitchFamily="2" charset="0"/>
            </a:rPr>
            <a:t>marginal export capacity </a:t>
          </a:r>
          <a:r>
            <a:rPr lang="it-IT" sz="1400" b="1" baseline="0">
              <a:solidFill>
                <a:schemeClr val="bg2">
                  <a:lumMod val="25000"/>
                </a:schemeClr>
              </a:solidFill>
              <a:latin typeface="Trebuchet MS" panose="020B0603020202020204" pitchFamily="34" charset="0"/>
            </a:rPr>
            <a:t>◊ </a:t>
          </a:r>
          <a:r>
            <a:rPr lang="it-IT" sz="1400" b="0" baseline="0">
              <a:solidFill>
                <a:schemeClr val="bg2">
                  <a:lumMod val="25000"/>
                </a:schemeClr>
              </a:solidFill>
              <a:latin typeface="HelveticaNeue Light" panose="00000400000000000000" pitchFamily="2" charset="0"/>
            </a:rPr>
            <a:t>of potential gas suppliers (excluding Russia) </a:t>
          </a:r>
        </a:p>
        <a:p xmlns:a="http://schemas.openxmlformats.org/drawingml/2006/main">
          <a:pPr algn="ctr"/>
          <a:r>
            <a:rPr lang="it-IT" sz="1400" b="0" baseline="0">
              <a:solidFill>
                <a:schemeClr val="bg2">
                  <a:lumMod val="25000"/>
                </a:schemeClr>
              </a:solidFill>
              <a:latin typeface="HelveticaNeue Light" panose="00000400000000000000" pitchFamily="2" charset="0"/>
            </a:rPr>
            <a:t>is around </a:t>
          </a:r>
          <a:r>
            <a:rPr lang="it-IT" sz="1400" b="1" baseline="0">
              <a:solidFill>
                <a:schemeClr val="bg2">
                  <a:lumMod val="25000"/>
                </a:schemeClr>
              </a:solidFill>
              <a:latin typeface="HelveticaNeue Light" panose="00000400000000000000" pitchFamily="2" charset="0"/>
            </a:rPr>
            <a:t>2.5 times </a:t>
          </a:r>
          <a:r>
            <a:rPr lang="it-IT" sz="1400" b="0" baseline="0">
              <a:solidFill>
                <a:schemeClr val="bg2">
                  <a:lumMod val="25000"/>
                </a:schemeClr>
              </a:solidFill>
              <a:latin typeface="HelveticaNeue Light" panose="00000400000000000000" pitchFamily="2" charset="0"/>
            </a:rPr>
            <a:t>the amount of gas </a:t>
          </a:r>
          <a:r>
            <a:rPr lang="it-IT" sz="1400" baseline="0">
              <a:solidFill>
                <a:schemeClr val="bg2">
                  <a:lumMod val="25000"/>
                </a:schemeClr>
              </a:solidFill>
              <a:latin typeface="HelveticaNeue Light" panose="00000400000000000000" pitchFamily="2" charset="0"/>
            </a:rPr>
            <a:t>imported by EU from Russia in 2021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160"/>
  <sheetViews>
    <sheetView tabSelected="1" zoomScale="132" zoomScaleNormal="150" workbookViewId="0">
      <pane xSplit="2" ySplit="4" topLeftCell="C22" activePane="bottomRight" state="frozen"/>
      <selection pane="topRight" activeCell="B1" sqref="B1"/>
      <selection pane="bottomLeft" activeCell="A5" sqref="A5"/>
      <selection pane="bottomRight" activeCell="O128" sqref="O128"/>
    </sheetView>
  </sheetViews>
  <sheetFormatPr baseColWidth="10" defaultColWidth="8.83203125" defaultRowHeight="15" x14ac:dyDescent="0.2"/>
  <cols>
    <col min="1" max="1" width="21" bestFit="1" customWidth="1"/>
    <col min="2" max="2" width="12.83203125" bestFit="1" customWidth="1"/>
    <col min="3" max="3" width="9.5" bestFit="1" customWidth="1"/>
    <col min="4" max="20" width="12" customWidth="1"/>
    <col min="21" max="21" width="14" bestFit="1" customWidth="1"/>
  </cols>
  <sheetData>
    <row r="1" spans="1:21" s="4" customFormat="1" ht="48" x14ac:dyDescent="0.2">
      <c r="B1" s="2"/>
      <c r="C1" s="3" t="s">
        <v>0</v>
      </c>
      <c r="D1" s="3" t="s">
        <v>1</v>
      </c>
      <c r="E1" s="3" t="s">
        <v>1</v>
      </c>
      <c r="F1" s="3" t="s">
        <v>2</v>
      </c>
      <c r="G1" s="3" t="s">
        <v>2</v>
      </c>
      <c r="H1" s="3" t="s">
        <v>3</v>
      </c>
      <c r="I1" s="3" t="s">
        <v>3</v>
      </c>
      <c r="J1" s="3" t="s">
        <v>4</v>
      </c>
      <c r="K1" s="3" t="s">
        <v>4</v>
      </c>
      <c r="L1" s="8" t="s">
        <v>5</v>
      </c>
      <c r="M1" s="8" t="s">
        <v>5</v>
      </c>
      <c r="N1" s="8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2" t="s">
        <v>12</v>
      </c>
      <c r="U1" s="2" t="s">
        <v>13</v>
      </c>
    </row>
    <row r="2" spans="1:21" x14ac:dyDescent="0.2">
      <c r="B2" t="s">
        <v>14</v>
      </c>
      <c r="D2" s="1">
        <v>0.79044444444444439</v>
      </c>
      <c r="E2" s="1"/>
      <c r="F2" s="1">
        <v>0.63592592592592567</v>
      </c>
      <c r="G2" s="1"/>
      <c r="H2" s="1">
        <v>0.82081481481481466</v>
      </c>
      <c r="I2" s="1"/>
      <c r="J2" s="1">
        <v>0.76584074074074082</v>
      </c>
      <c r="K2" s="1"/>
      <c r="L2" s="1">
        <v>0.65374074074074073</v>
      </c>
      <c r="M2" s="1"/>
      <c r="N2" s="1">
        <v>0.7275291458661064</v>
      </c>
      <c r="O2" s="1">
        <v>0</v>
      </c>
    </row>
    <row r="3" spans="1:21" x14ac:dyDescent="0.2">
      <c r="B3" t="s">
        <v>8</v>
      </c>
      <c r="N3" s="1">
        <v>0.52554202636290903</v>
      </c>
      <c r="O3" s="1">
        <v>-0.20198711950319737</v>
      </c>
    </row>
    <row r="4" spans="1:21" x14ac:dyDescent="0.2">
      <c r="N4" s="1"/>
    </row>
    <row r="5" spans="1:21" x14ac:dyDescent="0.2">
      <c r="A5" t="s">
        <v>175</v>
      </c>
      <c r="B5" t="s">
        <v>15</v>
      </c>
      <c r="C5" t="s">
        <v>16</v>
      </c>
      <c r="D5">
        <v>0.98100000000000009</v>
      </c>
      <c r="E5" s="1">
        <v>0.1905555555555557</v>
      </c>
      <c r="F5">
        <v>0.84</v>
      </c>
      <c r="G5" s="1">
        <v>0.2040740740740743</v>
      </c>
      <c r="H5">
        <v>0.85799999999999998</v>
      </c>
      <c r="I5" s="1">
        <v>3.7185185185185321E-2</v>
      </c>
      <c r="J5">
        <v>0.91890000000000005</v>
      </c>
      <c r="K5" s="1">
        <v>0.15305925925925923</v>
      </c>
      <c r="L5">
        <v>0.7</v>
      </c>
      <c r="M5" s="1">
        <v>4.6259259259259222E-2</v>
      </c>
      <c r="N5" s="1">
        <v>0.85420158819915248</v>
      </c>
      <c r="O5" s="1">
        <v>0.12667244233304609</v>
      </c>
      <c r="P5" s="1">
        <v>-0.20198711950319737</v>
      </c>
      <c r="Q5" s="1">
        <v>0.13774523259164501</v>
      </c>
      <c r="R5" s="1">
        <v>115.182833314447</v>
      </c>
      <c r="S5" s="7">
        <v>45917.596304892701</v>
      </c>
      <c r="T5" s="6">
        <v>398.64965102515333</v>
      </c>
      <c r="U5" s="7">
        <v>149.88150611789587</v>
      </c>
    </row>
    <row r="6" spans="1:21" hidden="1" x14ac:dyDescent="0.2">
      <c r="B6" t="s">
        <v>17</v>
      </c>
      <c r="C6" t="s">
        <v>18</v>
      </c>
      <c r="D6">
        <v>0.628</v>
      </c>
      <c r="E6" s="1">
        <v>-0.16244444444444439</v>
      </c>
      <c r="F6">
        <v>0.37</v>
      </c>
      <c r="G6" s="1">
        <v>-0.26592592592592568</v>
      </c>
      <c r="H6">
        <v>0.76700000000000002</v>
      </c>
      <c r="I6" s="1">
        <v>-5.3814814814814649E-2</v>
      </c>
      <c r="J6">
        <v>0.54100000000000004</v>
      </c>
      <c r="K6" s="1">
        <v>-0.22484074074074079</v>
      </c>
      <c r="L6">
        <v>0.52100000000000002</v>
      </c>
      <c r="M6" s="1">
        <v>-0.13274074074074071</v>
      </c>
      <c r="N6" s="1">
        <v>0.54979190869888606</v>
      </c>
      <c r="O6" s="1">
        <v>-0.17773723716722034</v>
      </c>
      <c r="P6" s="1">
        <v>-0.20198711950319737</v>
      </c>
      <c r="Q6" s="1"/>
      <c r="R6" s="1">
        <v>5.8994170226628902E-2</v>
      </c>
      <c r="S6" s="7">
        <v>161.17064277842201</v>
      </c>
      <c r="T6" s="6">
        <v>2731.9757555581737</v>
      </c>
      <c r="U6" s="7" t="s">
        <v>20</v>
      </c>
    </row>
    <row r="7" spans="1:21" x14ac:dyDescent="0.2">
      <c r="A7" t="s">
        <v>178</v>
      </c>
      <c r="B7" t="s">
        <v>26</v>
      </c>
      <c r="C7" t="s">
        <v>16</v>
      </c>
      <c r="D7">
        <v>0.86899999999999999</v>
      </c>
      <c r="E7" s="1">
        <v>7.8555555555555601E-2</v>
      </c>
      <c r="F7">
        <v>0.76</v>
      </c>
      <c r="G7" s="1">
        <v>0.12407407407407434</v>
      </c>
      <c r="H7">
        <v>0.85500000000000009</v>
      </c>
      <c r="I7" s="1">
        <v>3.4185185185185429E-2</v>
      </c>
      <c r="J7">
        <v>0.81700000000000006</v>
      </c>
      <c r="K7" s="1">
        <v>5.1159259259259238E-2</v>
      </c>
      <c r="L7">
        <v>0.61099999999999999</v>
      </c>
      <c r="M7" s="1">
        <v>-4.2740740740740746E-2</v>
      </c>
      <c r="N7" s="1">
        <v>0.7762695485926957</v>
      </c>
      <c r="O7" s="1">
        <v>4.8740402726589305E-2</v>
      </c>
      <c r="P7" s="1">
        <v>-0.20198711950319737</v>
      </c>
      <c r="Q7" s="1" t="s">
        <v>20</v>
      </c>
      <c r="R7" s="1">
        <v>182.29047818696799</v>
      </c>
      <c r="S7" s="7">
        <v>57145.015916290598</v>
      </c>
      <c r="T7" s="6">
        <v>313.4832739737468</v>
      </c>
      <c r="U7" s="7">
        <v>149.88150611789587</v>
      </c>
    </row>
    <row r="8" spans="1:21" hidden="1" x14ac:dyDescent="0.2">
      <c r="B8" t="s">
        <v>21</v>
      </c>
      <c r="C8" t="s">
        <v>18</v>
      </c>
      <c r="D8">
        <v>0.66200000000000003</v>
      </c>
      <c r="E8" s="1">
        <v>-0.12844444444444436</v>
      </c>
      <c r="F8">
        <v>0.37</v>
      </c>
      <c r="G8" s="1">
        <v>-0.26592592592592568</v>
      </c>
      <c r="H8">
        <v>0.68499999999999994</v>
      </c>
      <c r="I8" s="1">
        <v>-0.13581481481481472</v>
      </c>
      <c r="J8">
        <v>0.63129999999999997</v>
      </c>
      <c r="K8" s="1">
        <v>-0.13454074074074085</v>
      </c>
      <c r="L8">
        <v>0.46799999999999997</v>
      </c>
      <c r="M8" s="1">
        <v>-0.18574074074074076</v>
      </c>
      <c r="N8" s="1">
        <v>0.54833552760014403</v>
      </c>
      <c r="O8" s="1">
        <v>-0.17919361826596236</v>
      </c>
      <c r="P8" s="1">
        <v>-0.20198711950319737</v>
      </c>
      <c r="Q8" s="1"/>
      <c r="R8" s="1">
        <v>40.4422674787535</v>
      </c>
      <c r="S8" s="7">
        <v>10520.9950456729</v>
      </c>
      <c r="T8" s="6">
        <v>260.14849565989704</v>
      </c>
      <c r="U8" s="7" t="s">
        <v>20</v>
      </c>
    </row>
    <row r="9" spans="1:21" hidden="1" x14ac:dyDescent="0.2">
      <c r="B9" t="s">
        <v>22</v>
      </c>
      <c r="C9" t="s">
        <v>23</v>
      </c>
      <c r="D9">
        <v>0.54200000000000004</v>
      </c>
      <c r="E9" s="1">
        <v>-0.24844444444444436</v>
      </c>
      <c r="F9">
        <v>0.47</v>
      </c>
      <c r="G9" s="1">
        <v>-0.1659259259259257</v>
      </c>
      <c r="H9">
        <v>0.79900000000000004</v>
      </c>
      <c r="I9" s="1">
        <v>-2.181481481481462E-2</v>
      </c>
      <c r="J9">
        <v>0.71599999999999997</v>
      </c>
      <c r="K9" s="1">
        <v>-4.9840740740740852E-2</v>
      </c>
      <c r="L9">
        <v>0.44700000000000001</v>
      </c>
      <c r="M9" s="1">
        <v>-0.20674074074074072</v>
      </c>
      <c r="N9" s="1">
        <v>0.57912577426749812</v>
      </c>
      <c r="O9" s="1">
        <v>-0.14840337159860828</v>
      </c>
      <c r="P9" s="1">
        <v>-0.20198711950319737</v>
      </c>
      <c r="Q9" s="1"/>
      <c r="R9" s="1">
        <v>0</v>
      </c>
      <c r="S9" s="7">
        <v>0</v>
      </c>
      <c r="T9" s="6" t="s">
        <v>20</v>
      </c>
      <c r="U9" s="7" t="s">
        <v>20</v>
      </c>
    </row>
    <row r="10" spans="1:21" x14ac:dyDescent="0.2">
      <c r="A10" t="s">
        <v>176</v>
      </c>
      <c r="B10" t="s">
        <v>19</v>
      </c>
      <c r="C10" t="s">
        <v>16</v>
      </c>
      <c r="D10">
        <v>0.82799999999999996</v>
      </c>
      <c r="E10" s="1">
        <v>3.7555555555555564E-2</v>
      </c>
      <c r="F10">
        <v>0.71</v>
      </c>
      <c r="G10" s="1">
        <v>7.4074074074074292E-2</v>
      </c>
      <c r="H10">
        <v>0.83900000000000008</v>
      </c>
      <c r="I10" s="1">
        <v>1.8185185185185415E-2</v>
      </c>
      <c r="J10">
        <v>0.77510000000000001</v>
      </c>
      <c r="K10" s="1">
        <v>9.2592592592591894E-3</v>
      </c>
      <c r="L10">
        <v>0.72699999999999998</v>
      </c>
      <c r="M10" s="1">
        <v>7.3259259259259246E-2</v>
      </c>
      <c r="N10" s="1">
        <v>0.77408483408284523</v>
      </c>
      <c r="O10" s="1">
        <v>4.6555688216738833E-2</v>
      </c>
      <c r="P10" s="1">
        <v>-0.20198711950319737</v>
      </c>
      <c r="Q10" s="1" t="s">
        <v>20</v>
      </c>
      <c r="R10" s="1">
        <v>32.496092747875302</v>
      </c>
      <c r="S10" s="7">
        <v>180.66150300000001</v>
      </c>
      <c r="T10" s="6">
        <v>5.5594838555417478</v>
      </c>
      <c r="U10" s="7">
        <v>149.88150611789587</v>
      </c>
    </row>
    <row r="11" spans="1:21" hidden="1" x14ac:dyDescent="0.2">
      <c r="B11" t="s">
        <v>25</v>
      </c>
      <c r="C11" t="s">
        <v>14</v>
      </c>
      <c r="D11">
        <v>0.82799999999999996</v>
      </c>
      <c r="E11" s="1">
        <v>3.7555555555555564E-2</v>
      </c>
      <c r="F11">
        <v>0.71</v>
      </c>
      <c r="G11" s="1">
        <v>7.4074074074074292E-2</v>
      </c>
      <c r="H11">
        <v>0.82400000000000007</v>
      </c>
      <c r="I11" s="1">
        <v>3.1851851851854018E-3</v>
      </c>
      <c r="J11">
        <v>0.74690000000000001</v>
      </c>
      <c r="K11" s="1">
        <v>-1.8940740740740813E-2</v>
      </c>
      <c r="L11">
        <v>0.69</v>
      </c>
      <c r="M11" s="1">
        <v>3.6259259259259213E-2</v>
      </c>
      <c r="N11" s="1">
        <v>0.75764452544901473</v>
      </c>
      <c r="O11" s="1">
        <v>3.011537958290833E-2</v>
      </c>
      <c r="P11" s="1">
        <v>-0.20198711950319737</v>
      </c>
      <c r="Q11" s="1"/>
      <c r="R11" s="1">
        <v>0.68135599121812995</v>
      </c>
      <c r="S11" s="7">
        <v>157.96326680273199</v>
      </c>
      <c r="T11" s="6">
        <v>231.83661527702262</v>
      </c>
      <c r="U11" s="7" t="s">
        <v>20</v>
      </c>
    </row>
    <row r="12" spans="1:21" x14ac:dyDescent="0.2">
      <c r="A12" t="s">
        <v>177</v>
      </c>
      <c r="B12" t="s">
        <v>24</v>
      </c>
      <c r="C12" t="s">
        <v>16</v>
      </c>
      <c r="D12">
        <v>0.86599999999999999</v>
      </c>
      <c r="E12" s="1">
        <v>7.5555555555555598E-2</v>
      </c>
      <c r="F12">
        <v>0.75</v>
      </c>
      <c r="G12" s="1">
        <v>0.11407407407407433</v>
      </c>
      <c r="H12">
        <v>0.85199999999999998</v>
      </c>
      <c r="I12" s="1">
        <v>3.1185185185185316E-2</v>
      </c>
      <c r="J12">
        <v>0.73419999999999996</v>
      </c>
      <c r="K12" s="1">
        <v>-3.1640740740740858E-2</v>
      </c>
      <c r="L12">
        <v>0.63</v>
      </c>
      <c r="M12" s="1">
        <v>-2.3740740740740729E-2</v>
      </c>
      <c r="N12" s="1">
        <v>0.76143833176390874</v>
      </c>
      <c r="O12" s="1">
        <v>3.3909185897802341E-2</v>
      </c>
      <c r="P12" s="1">
        <v>-0.20198711950319737</v>
      </c>
      <c r="Q12" s="1">
        <v>0.82591572602923302</v>
      </c>
      <c r="R12" s="1">
        <v>147.183422549575</v>
      </c>
      <c r="S12" s="7">
        <v>90608.371313242504</v>
      </c>
      <c r="T12" s="6">
        <v>615.61533047462171</v>
      </c>
      <c r="U12" s="7">
        <v>149.88150611789587</v>
      </c>
    </row>
    <row r="13" spans="1:21" hidden="1" x14ac:dyDescent="0.2">
      <c r="B13" t="s">
        <v>27</v>
      </c>
      <c r="C13" t="s">
        <v>23</v>
      </c>
      <c r="D13">
        <v>0.21299999999999999</v>
      </c>
      <c r="E13" s="1">
        <v>-0.57744444444444443</v>
      </c>
      <c r="F13">
        <v>0.2</v>
      </c>
      <c r="G13" s="1">
        <v>-0.43592592592592566</v>
      </c>
      <c r="H13">
        <v>0.48499999999999999</v>
      </c>
      <c r="I13" s="1">
        <v>-0.33581481481481468</v>
      </c>
      <c r="J13">
        <v>0.51780000000000004</v>
      </c>
      <c r="K13" s="1">
        <v>-0.24804074074074078</v>
      </c>
      <c r="L13">
        <v>0.33</v>
      </c>
      <c r="M13" s="1">
        <v>-0.32374074074074072</v>
      </c>
      <c r="N13" s="1">
        <v>0.32327004578802693</v>
      </c>
      <c r="O13" s="1">
        <v>-0.40425910007807947</v>
      </c>
      <c r="P13" s="1">
        <v>-0.20198711950319737</v>
      </c>
      <c r="Q13" s="1"/>
      <c r="R13" s="1">
        <v>0</v>
      </c>
      <c r="S13" s="7">
        <v>0</v>
      </c>
      <c r="T13" s="6" t="s">
        <v>20</v>
      </c>
      <c r="U13" s="7" t="s">
        <v>20</v>
      </c>
    </row>
    <row r="14" spans="1:21" hidden="1" x14ac:dyDescent="0.2">
      <c r="B14" t="s">
        <v>28</v>
      </c>
      <c r="C14" t="s">
        <v>14</v>
      </c>
      <c r="D14">
        <v>0.76400000000000001</v>
      </c>
      <c r="E14" s="1">
        <v>-2.6444444444444382E-2</v>
      </c>
      <c r="F14">
        <v>0.73</v>
      </c>
      <c r="G14" s="1">
        <v>9.407407407407431E-2</v>
      </c>
      <c r="H14">
        <v>0.83299999999999996</v>
      </c>
      <c r="I14" s="1">
        <v>1.2185185185185299E-2</v>
      </c>
      <c r="J14">
        <v>0.81489999999999996</v>
      </c>
      <c r="K14" s="1">
        <v>4.9059259259259136E-2</v>
      </c>
      <c r="L14">
        <v>0.66700000000000004</v>
      </c>
      <c r="M14" s="1">
        <v>1.3259259259259304E-2</v>
      </c>
      <c r="N14" s="1">
        <v>0.75937846049085134</v>
      </c>
      <c r="O14" s="1">
        <v>3.184931462474494E-2</v>
      </c>
      <c r="P14" s="1">
        <v>-0.20198711950319737</v>
      </c>
      <c r="Q14" s="1"/>
      <c r="R14" s="1">
        <v>5.17746175637393E-3</v>
      </c>
      <c r="S14" s="7">
        <v>0</v>
      </c>
      <c r="T14" s="6">
        <v>0</v>
      </c>
      <c r="U14" s="7" t="s">
        <v>20</v>
      </c>
    </row>
    <row r="15" spans="1:21" hidden="1" x14ac:dyDescent="0.2">
      <c r="B15" t="s">
        <v>29</v>
      </c>
      <c r="C15" t="s">
        <v>23</v>
      </c>
      <c r="D15">
        <v>0.46799999999999997</v>
      </c>
      <c r="E15" s="1">
        <v>-0.32244444444444442</v>
      </c>
      <c r="F15">
        <v>0.43</v>
      </c>
      <c r="G15" s="1">
        <v>-0.20592592592592568</v>
      </c>
      <c r="H15">
        <v>0.68600000000000005</v>
      </c>
      <c r="I15" s="1">
        <v>-0.13481481481481461</v>
      </c>
      <c r="J15">
        <v>0.56729999999999992</v>
      </c>
      <c r="K15" s="1">
        <v>-0.19854074074074091</v>
      </c>
      <c r="L15">
        <v>0.374</v>
      </c>
      <c r="M15" s="1">
        <v>-0.27974074074074073</v>
      </c>
      <c r="N15" s="1">
        <v>0.49356523511271927</v>
      </c>
      <c r="O15" s="1">
        <v>-0.23396391075338713</v>
      </c>
      <c r="P15" s="1">
        <v>-0.20198711950319737</v>
      </c>
      <c r="Q15" s="1"/>
      <c r="R15" s="1">
        <v>0</v>
      </c>
      <c r="S15" s="7">
        <v>32.073759756900003</v>
      </c>
      <c r="T15" s="6" t="s">
        <v>20</v>
      </c>
      <c r="U15" s="7" t="s">
        <v>20</v>
      </c>
    </row>
    <row r="16" spans="1:21" hidden="1" x14ac:dyDescent="0.2">
      <c r="B16" t="s">
        <v>30</v>
      </c>
      <c r="C16" t="s">
        <v>23</v>
      </c>
      <c r="D16">
        <v>0.27300000000000002</v>
      </c>
      <c r="E16" s="1">
        <v>-0.51744444444444437</v>
      </c>
      <c r="F16">
        <v>0.41</v>
      </c>
      <c r="G16" s="1">
        <v>-0.2259259259259257</v>
      </c>
      <c r="H16">
        <v>0.65700000000000003</v>
      </c>
      <c r="I16" s="1">
        <v>-0.16381481481481464</v>
      </c>
      <c r="J16">
        <v>0.58240000000000003</v>
      </c>
      <c r="K16" s="1">
        <v>-0.18344074074074079</v>
      </c>
      <c r="L16">
        <v>0.41499999999999998</v>
      </c>
      <c r="M16" s="1">
        <v>-0.23874074074074075</v>
      </c>
      <c r="N16" s="1">
        <v>0.44663861412026551</v>
      </c>
      <c r="O16" s="1">
        <v>-0.28089053174584089</v>
      </c>
      <c r="P16" s="1">
        <v>-0.20198711950319737</v>
      </c>
      <c r="Q16" s="1"/>
      <c r="R16" s="1">
        <v>0</v>
      </c>
      <c r="S16" s="7">
        <v>0</v>
      </c>
      <c r="T16" s="6" t="s">
        <v>20</v>
      </c>
      <c r="U16" s="7" t="s">
        <v>20</v>
      </c>
    </row>
    <row r="17" spans="1:21" hidden="1" x14ac:dyDescent="0.2">
      <c r="B17" t="s">
        <v>31</v>
      </c>
      <c r="C17" t="s">
        <v>18</v>
      </c>
      <c r="D17">
        <v>0.58699999999999997</v>
      </c>
      <c r="E17" s="1">
        <v>-0.20344444444444443</v>
      </c>
      <c r="F17">
        <v>0.24</v>
      </c>
      <c r="G17" s="1">
        <v>-0.39592592592592568</v>
      </c>
      <c r="H17">
        <v>0.55099999999999993</v>
      </c>
      <c r="I17" s="1">
        <v>-0.26981481481481473</v>
      </c>
      <c r="J17">
        <v>0.27639999999999998</v>
      </c>
      <c r="K17" s="1">
        <v>-0.48944074074074084</v>
      </c>
      <c r="L17">
        <v>0.27800000000000002</v>
      </c>
      <c r="M17" s="1">
        <v>-0.37574074074074071</v>
      </c>
      <c r="N17" s="1">
        <v>0.35901843982400067</v>
      </c>
      <c r="O17" s="1">
        <v>-0.36851070604210573</v>
      </c>
      <c r="P17" s="1">
        <v>-0.20198711950319737</v>
      </c>
      <c r="Q17" s="1"/>
      <c r="R17" s="1">
        <v>23.924430543909299</v>
      </c>
      <c r="S17" s="7">
        <v>3576.2242128943499</v>
      </c>
      <c r="T17" s="6">
        <v>149.48001401039775</v>
      </c>
      <c r="U17" s="7" t="s">
        <v>20</v>
      </c>
    </row>
    <row r="18" spans="1:21" hidden="1" x14ac:dyDescent="0.2">
      <c r="B18" t="s">
        <v>32</v>
      </c>
      <c r="C18" t="s">
        <v>14</v>
      </c>
      <c r="D18">
        <v>0.64100000000000001</v>
      </c>
      <c r="E18" s="1">
        <v>-0.14944444444444438</v>
      </c>
      <c r="F18">
        <v>0.45</v>
      </c>
      <c r="G18" s="1">
        <v>-0.18592592592592566</v>
      </c>
      <c r="H18">
        <v>0.76800000000000002</v>
      </c>
      <c r="I18" s="1">
        <v>-5.2814814814814648E-2</v>
      </c>
      <c r="J18">
        <v>0.65319999999999989</v>
      </c>
      <c r="K18" s="1">
        <v>-0.11264074074074093</v>
      </c>
      <c r="L18">
        <v>0.56299999999999994</v>
      </c>
      <c r="M18" s="1">
        <v>-9.0740740740740788E-2</v>
      </c>
      <c r="N18" s="1">
        <v>0.60561589738458299</v>
      </c>
      <c r="O18" s="1">
        <v>-0.12191324848152341</v>
      </c>
      <c r="P18" s="1">
        <v>-0.20198711950319737</v>
      </c>
      <c r="Q18" s="1"/>
      <c r="R18" s="1">
        <v>3.5878850141643E-2</v>
      </c>
      <c r="S18" s="7">
        <v>160.3687987845</v>
      </c>
      <c r="T18" s="6">
        <v>4469.7307230135284</v>
      </c>
      <c r="U18" s="7" t="s">
        <v>20</v>
      </c>
    </row>
    <row r="19" spans="1:21" x14ac:dyDescent="0.2">
      <c r="A19" t="s">
        <v>179</v>
      </c>
      <c r="B19" t="s">
        <v>33</v>
      </c>
      <c r="C19" t="s">
        <v>16</v>
      </c>
      <c r="D19">
        <v>0.78499999999999992</v>
      </c>
      <c r="E19" s="1">
        <v>-5.444444444444474E-3</v>
      </c>
      <c r="F19">
        <v>0.69</v>
      </c>
      <c r="G19" s="1">
        <v>5.4074074074074274E-2</v>
      </c>
      <c r="H19">
        <v>0.83900000000000008</v>
      </c>
      <c r="I19" s="1">
        <v>1.8185185185185415E-2</v>
      </c>
      <c r="J19">
        <v>0.66590000000000005</v>
      </c>
      <c r="K19" s="1">
        <v>-9.9940740740740774E-2</v>
      </c>
      <c r="L19">
        <v>0.57299999999999995</v>
      </c>
      <c r="M19" s="1">
        <v>-8.074074074074078E-2</v>
      </c>
      <c r="N19" s="1">
        <v>0.70438300508451157</v>
      </c>
      <c r="O19" s="1">
        <v>-2.3146140781594826E-2</v>
      </c>
      <c r="P19" s="1">
        <v>-0.20198711950319737</v>
      </c>
      <c r="Q19" s="1">
        <v>0.54307494665985501</v>
      </c>
      <c r="R19" s="1">
        <v>977.84129005665704</v>
      </c>
      <c r="S19" s="7">
        <v>13178.80357425</v>
      </c>
      <c r="T19" s="6">
        <v>13.477446399800122</v>
      </c>
      <c r="U19" s="7">
        <v>149.88150611789587</v>
      </c>
    </row>
    <row r="20" spans="1:21" hidden="1" x14ac:dyDescent="0.2">
      <c r="B20" t="s">
        <v>34</v>
      </c>
      <c r="C20" t="s">
        <v>23</v>
      </c>
      <c r="D20">
        <v>0.5</v>
      </c>
      <c r="E20" s="1">
        <v>-0.29044444444444439</v>
      </c>
      <c r="F20">
        <v>0.35</v>
      </c>
      <c r="G20" s="1">
        <v>-0.28592592592592569</v>
      </c>
      <c r="H20">
        <v>0.73299999999999998</v>
      </c>
      <c r="I20" s="1">
        <v>-8.7814814814814679E-2</v>
      </c>
      <c r="J20">
        <v>0.58850000000000002</v>
      </c>
      <c r="K20" s="1">
        <v>-0.1773407407407408</v>
      </c>
      <c r="L20">
        <v>0.45600000000000002</v>
      </c>
      <c r="M20" s="1">
        <v>-0.19774074074074072</v>
      </c>
      <c r="N20" s="1">
        <v>0.50976576617251412</v>
      </c>
      <c r="O20" s="1">
        <v>-0.21776337969359227</v>
      </c>
      <c r="P20" s="1">
        <v>-0.20198711950319737</v>
      </c>
      <c r="Q20" s="1"/>
      <c r="R20" s="1">
        <v>0</v>
      </c>
      <c r="S20" s="7">
        <v>0</v>
      </c>
      <c r="T20" s="6" t="s">
        <v>20</v>
      </c>
      <c r="U20" s="7" t="s">
        <v>20</v>
      </c>
    </row>
    <row r="21" spans="1:21" hidden="1" x14ac:dyDescent="0.2">
      <c r="B21" s="9" t="s">
        <v>35</v>
      </c>
      <c r="C21" t="s">
        <v>18</v>
      </c>
      <c r="D21">
        <v>0.19900000000000001</v>
      </c>
      <c r="E21" s="1">
        <v>-0.59144444444444444</v>
      </c>
      <c r="F21">
        <v>0.37</v>
      </c>
      <c r="G21" s="1">
        <v>-0.26592592592592568</v>
      </c>
      <c r="H21">
        <v>0.54800000000000004</v>
      </c>
      <c r="I21" s="1">
        <v>-0.27281481481481462</v>
      </c>
      <c r="J21">
        <v>0.26800000000000002</v>
      </c>
      <c r="K21" s="1">
        <v>-0.49784074074074081</v>
      </c>
      <c r="L21">
        <v>0.58099999999999996</v>
      </c>
      <c r="M21" s="1">
        <v>-7.2740740740740772E-2</v>
      </c>
      <c r="N21" s="1">
        <v>0.36276823922758972</v>
      </c>
      <c r="O21" s="1">
        <v>-0.36476090663851668</v>
      </c>
      <c r="P21" s="1">
        <v>-0.20198711950319737</v>
      </c>
      <c r="Q21" s="1"/>
      <c r="R21" s="1">
        <v>7.3959810198300294E-2</v>
      </c>
      <c r="S21" s="7">
        <v>80.18439939225</v>
      </c>
      <c r="T21" s="6">
        <v>1084.1617789074958</v>
      </c>
      <c r="U21" s="7" t="s">
        <v>20</v>
      </c>
    </row>
    <row r="22" spans="1:21" x14ac:dyDescent="0.2">
      <c r="A22" t="s">
        <v>180</v>
      </c>
      <c r="B22" t="s">
        <v>36</v>
      </c>
      <c r="C22" t="s">
        <v>16</v>
      </c>
      <c r="D22">
        <v>0.71599999999999997</v>
      </c>
      <c r="E22" s="1">
        <v>-7.4444444444444424E-2</v>
      </c>
      <c r="F22">
        <v>0.42</v>
      </c>
      <c r="G22" s="1">
        <v>-0.21592592592592569</v>
      </c>
      <c r="H22">
        <v>0.745</v>
      </c>
      <c r="I22" s="1">
        <v>-7.5814814814814668E-2</v>
      </c>
      <c r="J22">
        <v>0.76690000000000003</v>
      </c>
      <c r="K22" s="1">
        <v>1.0592592592592043E-3</v>
      </c>
      <c r="L22">
        <v>0.52100000000000002</v>
      </c>
      <c r="M22" s="1">
        <v>-0.13274074074074071</v>
      </c>
      <c r="N22" s="1">
        <v>0.61713333991404751</v>
      </c>
      <c r="O22" s="1">
        <v>-0.11039580595205889</v>
      </c>
      <c r="P22" s="1">
        <v>-0.20198711950319737</v>
      </c>
      <c r="Q22" s="1" t="s">
        <v>20</v>
      </c>
      <c r="R22" s="1">
        <v>25.733375569405101</v>
      </c>
      <c r="S22" s="7">
        <v>8431.3895975109299</v>
      </c>
      <c r="T22" s="6">
        <v>327.64413571669814</v>
      </c>
      <c r="U22" s="7">
        <v>149.88150611789587</v>
      </c>
    </row>
    <row r="23" spans="1:21" x14ac:dyDescent="0.2">
      <c r="A23" t="s">
        <v>181</v>
      </c>
      <c r="B23" t="s">
        <v>37</v>
      </c>
      <c r="C23" t="s">
        <v>16</v>
      </c>
      <c r="D23">
        <v>0.66799999999999993</v>
      </c>
      <c r="E23" s="1">
        <v>-0.12244444444444447</v>
      </c>
      <c r="F23">
        <v>0.36</v>
      </c>
      <c r="G23" s="1">
        <v>-0.27592592592592569</v>
      </c>
      <c r="H23">
        <v>0.69199999999999995</v>
      </c>
      <c r="I23" s="1">
        <v>-0.12881481481481472</v>
      </c>
      <c r="J23">
        <v>0.58590000000000009</v>
      </c>
      <c r="K23" s="1">
        <v>-0.17994074074074073</v>
      </c>
      <c r="L23">
        <v>0.53</v>
      </c>
      <c r="M23" s="1">
        <v>-0.12374074074074071</v>
      </c>
      <c r="N23" s="1">
        <v>0.55291310686901463</v>
      </c>
      <c r="O23" s="1">
        <v>-0.17461603899709177</v>
      </c>
      <c r="P23" s="1">
        <v>-0.20198711950319737</v>
      </c>
      <c r="Q23" s="1" t="s">
        <v>20</v>
      </c>
      <c r="R23" s="1">
        <v>23.773850512747799</v>
      </c>
      <c r="S23" s="7">
        <v>10446.4235528223</v>
      </c>
      <c r="T23" s="6">
        <v>439.40814497932564</v>
      </c>
      <c r="U23" s="7">
        <v>149.88150611789587</v>
      </c>
    </row>
    <row r="24" spans="1:21" hidden="1" x14ac:dyDescent="0.2">
      <c r="B24" t="s">
        <v>38</v>
      </c>
      <c r="C24" t="s">
        <v>23</v>
      </c>
      <c r="D24">
        <v>0.55400000000000005</v>
      </c>
      <c r="E24" s="1">
        <v>-0.23644444444444435</v>
      </c>
      <c r="F24">
        <v>0.68</v>
      </c>
      <c r="G24" s="1">
        <v>4.4074074074074376E-2</v>
      </c>
      <c r="H24">
        <v>0.66900000000000004</v>
      </c>
      <c r="I24" s="1">
        <v>-0.15181481481481462</v>
      </c>
      <c r="J24">
        <v>0.37290000000000001</v>
      </c>
      <c r="K24" s="1">
        <v>-0.39294074074074081</v>
      </c>
      <c r="L24">
        <v>0.433</v>
      </c>
      <c r="M24" s="1">
        <v>-0.22074074074074074</v>
      </c>
      <c r="N24" s="1">
        <v>0.52711456301771131</v>
      </c>
      <c r="O24" s="1">
        <v>-0.20041458284839508</v>
      </c>
      <c r="P24" s="1">
        <v>-0.20198711950319737</v>
      </c>
      <c r="Q24" s="1"/>
      <c r="R24" s="1">
        <v>0</v>
      </c>
      <c r="S24" s="7">
        <v>0</v>
      </c>
      <c r="T24" s="6" t="s">
        <v>20</v>
      </c>
      <c r="U24" s="7" t="s">
        <v>20</v>
      </c>
    </row>
    <row r="25" spans="1:21" hidden="1" x14ac:dyDescent="0.2">
      <c r="B25" t="s">
        <v>39</v>
      </c>
      <c r="C25" t="s">
        <v>23</v>
      </c>
      <c r="D25">
        <v>0.77300000000000002</v>
      </c>
      <c r="E25" s="1">
        <v>-1.7444444444444374E-2</v>
      </c>
      <c r="F25">
        <v>0.59</v>
      </c>
      <c r="G25" s="1">
        <v>-4.5925925925925704E-2</v>
      </c>
      <c r="H25">
        <v>0.73099999999999998</v>
      </c>
      <c r="I25" s="1">
        <v>-8.9814814814814681E-2</v>
      </c>
      <c r="J25">
        <v>0.5978</v>
      </c>
      <c r="K25" s="1">
        <v>-0.16804074074074082</v>
      </c>
      <c r="L25">
        <v>0.49</v>
      </c>
      <c r="M25" s="1">
        <v>-0.16374074074074074</v>
      </c>
      <c r="N25" s="1">
        <v>0.62797184787464422</v>
      </c>
      <c r="O25" s="1">
        <v>-9.9557297991462179E-2</v>
      </c>
      <c r="P25" s="1">
        <v>-0.20198711950319737</v>
      </c>
      <c r="Q25" s="1"/>
      <c r="R25" s="1">
        <v>0</v>
      </c>
      <c r="S25" s="7">
        <v>0</v>
      </c>
      <c r="T25" s="6" t="s">
        <v>20</v>
      </c>
      <c r="U25" s="7" t="s">
        <v>20</v>
      </c>
    </row>
    <row r="26" spans="1:21" hidden="1" x14ac:dyDescent="0.2">
      <c r="B26" t="s">
        <v>40</v>
      </c>
      <c r="C26" t="s">
        <v>23</v>
      </c>
      <c r="D26">
        <v>0.13500000000000001</v>
      </c>
      <c r="E26" s="1">
        <v>-0.65544444444444439</v>
      </c>
      <c r="F26">
        <v>0.24</v>
      </c>
      <c r="G26" s="1">
        <v>-0.39592592592592568</v>
      </c>
      <c r="H26">
        <v>0.53400000000000003</v>
      </c>
      <c r="I26" s="1">
        <v>-0.28681481481481463</v>
      </c>
      <c r="J26">
        <v>0.60119999999999996</v>
      </c>
      <c r="K26" s="1">
        <v>-0.16464074074074087</v>
      </c>
      <c r="L26">
        <v>0.38299999999999995</v>
      </c>
      <c r="M26" s="1">
        <v>-0.27074074074074078</v>
      </c>
      <c r="N26" s="1">
        <v>0.33117748414957765</v>
      </c>
      <c r="O26" s="1">
        <v>-0.39635166171652875</v>
      </c>
      <c r="P26" s="1">
        <v>-0.20198711950319737</v>
      </c>
      <c r="Q26" s="1"/>
      <c r="R26" s="1">
        <v>0</v>
      </c>
      <c r="S26" s="7">
        <v>0</v>
      </c>
      <c r="T26" s="6" t="s">
        <v>20</v>
      </c>
      <c r="U26" s="7" t="s">
        <v>20</v>
      </c>
    </row>
    <row r="27" spans="1:21" x14ac:dyDescent="0.2">
      <c r="A27" t="s">
        <v>182</v>
      </c>
      <c r="B27" t="s">
        <v>41</v>
      </c>
      <c r="C27" t="s">
        <v>16</v>
      </c>
      <c r="D27">
        <v>0.50600000000000001</v>
      </c>
      <c r="E27" s="1">
        <v>-0.28444444444444439</v>
      </c>
      <c r="F27">
        <v>0.36</v>
      </c>
      <c r="G27" s="1">
        <v>-0.27592592592592569</v>
      </c>
      <c r="H27">
        <v>0.67199999999999993</v>
      </c>
      <c r="I27" s="1">
        <v>-0.14881481481481473</v>
      </c>
      <c r="J27">
        <v>0.65</v>
      </c>
      <c r="K27" s="1">
        <v>-0.1158407407407408</v>
      </c>
      <c r="L27">
        <v>0.54600000000000004</v>
      </c>
      <c r="M27" s="1">
        <v>-0.10774074074074069</v>
      </c>
      <c r="N27" s="1">
        <v>0.53405459735896832</v>
      </c>
      <c r="O27" s="1">
        <v>-0.19347454850713808</v>
      </c>
      <c r="P27" s="1">
        <v>-0.20198711950319737</v>
      </c>
      <c r="Q27" s="1" t="s">
        <v>20</v>
      </c>
      <c r="R27" s="1">
        <v>18.922626784702501</v>
      </c>
      <c r="S27" s="7">
        <v>1104.35715</v>
      </c>
      <c r="T27" s="6">
        <v>58.361725492191624</v>
      </c>
      <c r="U27" s="7">
        <v>149.88150611789587</v>
      </c>
    </row>
    <row r="28" spans="1:21" hidden="1" x14ac:dyDescent="0.2">
      <c r="B28" t="s">
        <v>42</v>
      </c>
      <c r="C28" t="s">
        <v>23</v>
      </c>
      <c r="D28">
        <v>0.91400000000000003</v>
      </c>
      <c r="E28" s="1">
        <v>0.12355555555555564</v>
      </c>
      <c r="F28">
        <v>0.82</v>
      </c>
      <c r="G28" s="1">
        <v>0.18407407407407428</v>
      </c>
      <c r="H28">
        <v>0.90100000000000002</v>
      </c>
      <c r="I28" s="1">
        <v>8.0185185185185359E-2</v>
      </c>
      <c r="J28">
        <v>0.84010000000000007</v>
      </c>
      <c r="K28" s="1">
        <v>7.4259259259259247E-2</v>
      </c>
      <c r="L28">
        <v>0.68</v>
      </c>
      <c r="M28" s="1">
        <v>2.6259259259259315E-2</v>
      </c>
      <c r="N28" s="1">
        <v>0.82654203909996626</v>
      </c>
      <c r="O28" s="1">
        <v>9.9012893233859867E-2</v>
      </c>
      <c r="P28" s="1">
        <v>-0.20198711950319737</v>
      </c>
      <c r="Q28" s="1"/>
      <c r="R28" s="1">
        <v>0</v>
      </c>
      <c r="S28" s="7">
        <v>0</v>
      </c>
      <c r="T28" s="6" t="s">
        <v>20</v>
      </c>
      <c r="U28" s="7" t="s">
        <v>20</v>
      </c>
    </row>
    <row r="29" spans="1:21" hidden="1" x14ac:dyDescent="0.2">
      <c r="B29" t="s">
        <v>43</v>
      </c>
      <c r="C29" t="s">
        <v>18</v>
      </c>
      <c r="D29">
        <v>0.79800000000000004</v>
      </c>
      <c r="E29" s="1">
        <v>7.5555555555556486E-3</v>
      </c>
      <c r="F29">
        <v>0.66</v>
      </c>
      <c r="G29" s="1">
        <v>2.4074074074074359E-2</v>
      </c>
      <c r="H29">
        <v>0.81600000000000006</v>
      </c>
      <c r="I29" s="1">
        <v>-4.8148148148146053E-3</v>
      </c>
      <c r="J29">
        <v>0.67319999999999991</v>
      </c>
      <c r="K29" s="1">
        <v>-9.2640740740740912E-2</v>
      </c>
      <c r="L29">
        <v>0.5</v>
      </c>
      <c r="M29" s="1">
        <v>-0.15374074074074073</v>
      </c>
      <c r="N29" s="1">
        <v>0.6793134594013569</v>
      </c>
      <c r="O29" s="1">
        <v>-4.8215686464749496E-2</v>
      </c>
      <c r="P29" s="1">
        <v>-0.20198711950319737</v>
      </c>
      <c r="Q29" s="1"/>
      <c r="R29" s="1">
        <v>1.354579103966</v>
      </c>
      <c r="S29" s="7">
        <v>2774.3802189718499</v>
      </c>
      <c r="T29" s="6">
        <v>2048.1492818314487</v>
      </c>
      <c r="U29" s="7" t="s">
        <v>20</v>
      </c>
    </row>
    <row r="30" spans="1:21" hidden="1" x14ac:dyDescent="0.2">
      <c r="B30" t="s">
        <v>44</v>
      </c>
      <c r="C30" t="s">
        <v>18</v>
      </c>
      <c r="D30">
        <v>0.21200000000000002</v>
      </c>
      <c r="E30" s="1">
        <v>-0.57844444444444432</v>
      </c>
      <c r="F30">
        <v>0.42</v>
      </c>
      <c r="G30" s="1">
        <v>-0.21592592592592569</v>
      </c>
      <c r="H30">
        <v>0.51500000000000001</v>
      </c>
      <c r="I30" s="1">
        <v>-0.30581481481481465</v>
      </c>
      <c r="J30">
        <v>0.2336</v>
      </c>
      <c r="K30" s="1">
        <v>-0.53224074074074079</v>
      </c>
      <c r="L30">
        <v>0.35499999999999998</v>
      </c>
      <c r="M30" s="1">
        <v>-0.29874074074074075</v>
      </c>
      <c r="N30" s="1">
        <v>0.32810943151490352</v>
      </c>
      <c r="O30" s="1">
        <v>-0.39941971435120288</v>
      </c>
      <c r="P30" s="1">
        <v>-0.20198711950319737</v>
      </c>
      <c r="Q30" s="1"/>
      <c r="R30" s="1">
        <v>212.05644898016999</v>
      </c>
      <c r="S30" s="7">
        <v>178795.97561307999</v>
      </c>
      <c r="T30" s="6">
        <v>843.15273821170001</v>
      </c>
      <c r="U30" s="7" t="s">
        <v>20</v>
      </c>
    </row>
    <row r="31" spans="1:21" hidden="1" x14ac:dyDescent="0.2">
      <c r="B31" t="s">
        <v>45</v>
      </c>
      <c r="C31" t="s">
        <v>18</v>
      </c>
      <c r="D31">
        <v>0.42199999999999999</v>
      </c>
      <c r="E31" s="1">
        <v>-0.36844444444444441</v>
      </c>
      <c r="F31">
        <v>0.4</v>
      </c>
      <c r="G31" s="1">
        <v>-0.23592592592592565</v>
      </c>
      <c r="H31">
        <v>0.64800000000000002</v>
      </c>
      <c r="I31" s="1">
        <v>-0.17281481481481464</v>
      </c>
      <c r="J31">
        <v>0.66890000000000005</v>
      </c>
      <c r="K31" s="1">
        <v>-9.6940740740740772E-2</v>
      </c>
      <c r="L31">
        <v>0.42499999999999999</v>
      </c>
      <c r="M31" s="1">
        <v>-0.22874074074074074</v>
      </c>
      <c r="N31" s="1">
        <v>0.49950462620081348</v>
      </c>
      <c r="O31" s="1">
        <v>-0.22802451966529291</v>
      </c>
      <c r="P31" s="1">
        <v>-0.20198711950319737</v>
      </c>
      <c r="Q31" s="1"/>
      <c r="R31" s="1">
        <v>2.4964640458923499</v>
      </c>
      <c r="S31" s="7">
        <v>802</v>
      </c>
      <c r="T31" s="6">
        <v>321.2543762925809</v>
      </c>
      <c r="U31" s="7" t="s">
        <v>20</v>
      </c>
    </row>
    <row r="32" spans="1:21" x14ac:dyDescent="0.2">
      <c r="A32" t="s">
        <v>184</v>
      </c>
      <c r="B32" t="s">
        <v>49</v>
      </c>
      <c r="C32" t="s">
        <v>16</v>
      </c>
      <c r="D32">
        <v>0.65500000000000003</v>
      </c>
      <c r="E32" s="1">
        <v>-0.13544444444444437</v>
      </c>
      <c r="F32">
        <v>0.4</v>
      </c>
      <c r="G32" s="1">
        <v>-0.23592592592592565</v>
      </c>
      <c r="H32">
        <v>0.65400000000000003</v>
      </c>
      <c r="I32" s="1">
        <v>-0.16681481481481464</v>
      </c>
      <c r="J32">
        <v>0.49630000000000002</v>
      </c>
      <c r="K32" s="1">
        <v>-0.2695407407407408</v>
      </c>
      <c r="L32">
        <v>0.49399999999999999</v>
      </c>
      <c r="M32" s="1">
        <v>-0.15974074074074074</v>
      </c>
      <c r="N32" s="1">
        <v>0.53048126770852899</v>
      </c>
      <c r="O32" s="1">
        <v>-0.19704787815757741</v>
      </c>
      <c r="P32" s="1">
        <v>-0.20198711950319737</v>
      </c>
      <c r="Q32" s="1" t="s">
        <v>20</v>
      </c>
      <c r="R32" s="1">
        <v>11.428466050991499</v>
      </c>
      <c r="S32" s="7">
        <v>3033.3758304246599</v>
      </c>
      <c r="T32" s="6">
        <v>265.42283250353563</v>
      </c>
      <c r="U32" s="7">
        <v>149.88150611789587</v>
      </c>
    </row>
    <row r="33" spans="1:21" hidden="1" x14ac:dyDescent="0.2">
      <c r="B33" t="s">
        <v>47</v>
      </c>
      <c r="C33" t="s">
        <v>23</v>
      </c>
      <c r="D33">
        <v>0.14799999999999999</v>
      </c>
      <c r="E33" s="1">
        <v>-0.64244444444444437</v>
      </c>
      <c r="F33">
        <v>0.2</v>
      </c>
      <c r="G33" s="1">
        <v>-0.43592592592592566</v>
      </c>
      <c r="H33">
        <v>0.54800000000000004</v>
      </c>
      <c r="I33" s="1">
        <v>-0.27281481481481462</v>
      </c>
      <c r="J33">
        <v>0.48909999999999998</v>
      </c>
      <c r="K33" s="1">
        <v>-0.27674074074074084</v>
      </c>
      <c r="L33">
        <v>0.39</v>
      </c>
      <c r="M33" s="1">
        <v>-0.26374074074074072</v>
      </c>
      <c r="N33" s="1">
        <v>0.31485232733291496</v>
      </c>
      <c r="O33" s="1">
        <v>-0.41267681853319144</v>
      </c>
      <c r="P33" s="1">
        <v>-0.20198711950319737</v>
      </c>
      <c r="Q33" s="1"/>
      <c r="R33" s="1">
        <v>0</v>
      </c>
      <c r="S33" s="7">
        <v>8070</v>
      </c>
      <c r="T33" s="6" t="s">
        <v>20</v>
      </c>
      <c r="U33" s="7" t="s">
        <v>20</v>
      </c>
    </row>
    <row r="34" spans="1:21" ht="1" hidden="1" customHeight="1" x14ac:dyDescent="0.2">
      <c r="B34" t="s">
        <v>48</v>
      </c>
      <c r="C34" t="s">
        <v>18</v>
      </c>
      <c r="D34">
        <v>0.27900000000000003</v>
      </c>
      <c r="E34" s="1">
        <v>-0.51144444444444437</v>
      </c>
      <c r="F34">
        <v>0.22</v>
      </c>
      <c r="G34" s="1">
        <v>-0.4159259259259257</v>
      </c>
      <c r="H34">
        <v>0.54100000000000004</v>
      </c>
      <c r="I34" s="1">
        <v>-0.27981481481481463</v>
      </c>
      <c r="J34">
        <v>0.62570000000000003</v>
      </c>
      <c r="K34" s="1">
        <v>-0.14014074074074079</v>
      </c>
      <c r="L34">
        <v>0.41200000000000003</v>
      </c>
      <c r="M34" s="1">
        <v>-0.2417407407407407</v>
      </c>
      <c r="N34" s="1">
        <v>0.38592019364545976</v>
      </c>
      <c r="O34" s="1">
        <v>-0.34160895222064663</v>
      </c>
      <c r="P34" s="1">
        <v>-0.20198711950319737</v>
      </c>
      <c r="Q34" s="1"/>
      <c r="R34" s="1">
        <v>0.41517281869688399</v>
      </c>
      <c r="S34" s="7">
        <v>28</v>
      </c>
      <c r="T34" s="6">
        <v>67.441794691387756</v>
      </c>
      <c r="U34" s="7" t="s">
        <v>20</v>
      </c>
    </row>
    <row r="35" spans="1:21" x14ac:dyDescent="0.2">
      <c r="A35" t="s">
        <v>183</v>
      </c>
      <c r="B35" t="s">
        <v>46</v>
      </c>
      <c r="C35" t="s">
        <v>16</v>
      </c>
      <c r="D35">
        <v>0.58099999999999996</v>
      </c>
      <c r="E35" s="1">
        <v>-0.20944444444444443</v>
      </c>
      <c r="F35">
        <v>0.33</v>
      </c>
      <c r="G35" s="1">
        <v>-0.30592592592592566</v>
      </c>
      <c r="H35">
        <v>0.75600000000000001</v>
      </c>
      <c r="I35" s="1">
        <v>-6.4814814814814659E-2</v>
      </c>
      <c r="J35">
        <v>0.47759999999999997</v>
      </c>
      <c r="K35" s="1">
        <v>-0.28824074074074085</v>
      </c>
      <c r="L35">
        <v>0.46600000000000003</v>
      </c>
      <c r="M35" s="1">
        <v>-0.18774074074074071</v>
      </c>
      <c r="N35" s="1">
        <v>0.50319048525877075</v>
      </c>
      <c r="O35" s="1">
        <v>-0.22433866060733565</v>
      </c>
      <c r="P35" s="1">
        <v>-0.20198711950319737</v>
      </c>
      <c r="Q35" s="1" t="s">
        <v>20</v>
      </c>
      <c r="R35" s="1">
        <v>11.8945584844192</v>
      </c>
      <c r="S35" s="7">
        <v>10327.750641721799</v>
      </c>
      <c r="T35" s="6">
        <v>868.27524159473614</v>
      </c>
      <c r="U35" s="7">
        <v>2239.2479453086535</v>
      </c>
    </row>
    <row r="36" spans="1:21" hidden="1" x14ac:dyDescent="0.2">
      <c r="B36" t="s">
        <v>50</v>
      </c>
      <c r="C36" t="s">
        <v>23</v>
      </c>
      <c r="D36">
        <v>0.30399999999999999</v>
      </c>
      <c r="E36" s="1">
        <v>-0.4864444444444444</v>
      </c>
      <c r="F36">
        <v>0.2</v>
      </c>
      <c r="G36" s="1">
        <v>-0.43592592592592566</v>
      </c>
      <c r="H36">
        <v>0.54500000000000004</v>
      </c>
      <c r="I36" s="1">
        <v>-0.27581481481481462</v>
      </c>
      <c r="J36">
        <v>0.61470000000000002</v>
      </c>
      <c r="K36" s="1">
        <v>-0.1511407407407408</v>
      </c>
      <c r="L36">
        <v>0.379</v>
      </c>
      <c r="M36" s="1">
        <v>-0.27474074074074073</v>
      </c>
      <c r="N36" s="1">
        <v>0.37802498159919723</v>
      </c>
      <c r="O36" s="1">
        <v>-0.34950416426690917</v>
      </c>
      <c r="P36" s="1">
        <v>-0.20198711950319737</v>
      </c>
      <c r="Q36" s="1"/>
      <c r="R36" s="1">
        <v>0</v>
      </c>
      <c r="S36" s="7">
        <v>0</v>
      </c>
      <c r="T36" s="6" t="s">
        <v>20</v>
      </c>
      <c r="U36" s="7" t="s">
        <v>20</v>
      </c>
    </row>
    <row r="37" spans="1:21" hidden="1" x14ac:dyDescent="0.2">
      <c r="B37" t="s">
        <v>51</v>
      </c>
      <c r="C37" t="s">
        <v>23</v>
      </c>
      <c r="D37">
        <v>0.76500000000000001</v>
      </c>
      <c r="E37" s="1">
        <v>-2.5444444444444381E-2</v>
      </c>
      <c r="F37">
        <v>0.64</v>
      </c>
      <c r="G37" s="1">
        <v>4.0740740740743409E-3</v>
      </c>
      <c r="H37">
        <v>0.8</v>
      </c>
      <c r="I37" s="1">
        <v>-2.0814814814814619E-2</v>
      </c>
      <c r="J37">
        <v>0.72770000000000001</v>
      </c>
      <c r="K37" s="1">
        <v>-3.8140740740740808E-2</v>
      </c>
      <c r="L37">
        <v>0.379</v>
      </c>
      <c r="M37" s="1">
        <v>-0.27474074074074073</v>
      </c>
      <c r="N37" s="1">
        <v>0.64077357901667331</v>
      </c>
      <c r="O37" s="1">
        <v>-8.6755566849433086E-2</v>
      </c>
      <c r="P37" s="1">
        <v>-0.20198711950319737</v>
      </c>
      <c r="Q37" s="1"/>
      <c r="R37" s="1">
        <v>0</v>
      </c>
      <c r="S37" s="7">
        <v>0</v>
      </c>
      <c r="T37" s="6" t="s">
        <v>20</v>
      </c>
      <c r="U37" s="7" t="s">
        <v>20</v>
      </c>
    </row>
    <row r="38" spans="1:21" hidden="1" x14ac:dyDescent="0.2">
      <c r="B38" t="s">
        <v>52</v>
      </c>
      <c r="C38" t="s">
        <v>23</v>
      </c>
      <c r="D38">
        <v>0.82899999999999996</v>
      </c>
      <c r="E38" s="1">
        <v>3.8555555555555565E-2</v>
      </c>
      <c r="F38">
        <v>0.55000000000000004</v>
      </c>
      <c r="G38" s="1">
        <v>-8.5925925925925628E-2</v>
      </c>
      <c r="H38">
        <v>0.80399999999999994</v>
      </c>
      <c r="I38" s="1">
        <v>-1.6814814814814727E-2</v>
      </c>
      <c r="J38">
        <v>0.76129999999999998</v>
      </c>
      <c r="K38" s="1">
        <v>-4.5407407407408451E-3</v>
      </c>
      <c r="L38">
        <v>0.55500000000000005</v>
      </c>
      <c r="M38" s="1">
        <v>-9.8740740740740685E-2</v>
      </c>
      <c r="N38" s="1">
        <v>0.68865929928699443</v>
      </c>
      <c r="O38" s="1">
        <v>-3.8869846579111966E-2</v>
      </c>
      <c r="P38" s="1">
        <v>-0.20198711950319737</v>
      </c>
      <c r="Q38" s="1"/>
      <c r="R38" s="1">
        <v>0</v>
      </c>
      <c r="S38" s="7">
        <v>0</v>
      </c>
      <c r="T38" s="6" t="s">
        <v>20</v>
      </c>
      <c r="U38" s="7" t="s">
        <v>20</v>
      </c>
    </row>
    <row r="39" spans="1:21" hidden="1" x14ac:dyDescent="0.2">
      <c r="B39" t="s">
        <v>53</v>
      </c>
      <c r="C39" t="s">
        <v>14</v>
      </c>
      <c r="D39">
        <v>0.73799999999999999</v>
      </c>
      <c r="E39" s="1">
        <v>-5.2444444444444405E-2</v>
      </c>
      <c r="F39">
        <v>0.53</v>
      </c>
      <c r="G39" s="1">
        <v>-0.10592592592592565</v>
      </c>
      <c r="H39">
        <v>0.81500000000000006</v>
      </c>
      <c r="I39" s="1">
        <v>-5.8148148148146062E-3</v>
      </c>
      <c r="J39">
        <v>0.63139999999999996</v>
      </c>
      <c r="K39" s="1">
        <v>-0.13444074074074086</v>
      </c>
      <c r="L39">
        <v>0.54</v>
      </c>
      <c r="M39" s="1">
        <v>-0.1137407407407407</v>
      </c>
      <c r="N39" s="1">
        <v>0.64156052707047628</v>
      </c>
      <c r="O39" s="1">
        <v>-8.5968618795630114E-2</v>
      </c>
      <c r="P39" s="1">
        <v>-0.20198711950319737</v>
      </c>
      <c r="Q39" s="1"/>
      <c r="R39" s="1">
        <v>0</v>
      </c>
      <c r="S39" s="7">
        <v>0</v>
      </c>
      <c r="T39" s="6" t="s">
        <v>20</v>
      </c>
      <c r="U39" s="7" t="s">
        <v>20</v>
      </c>
    </row>
    <row r="40" spans="1:21" hidden="1" x14ac:dyDescent="0.2">
      <c r="B40" t="s">
        <v>54</v>
      </c>
      <c r="C40" t="s">
        <v>14</v>
      </c>
      <c r="D40">
        <v>0.79699999999999993</v>
      </c>
      <c r="E40" s="1">
        <v>6.5555555555555367E-3</v>
      </c>
      <c r="F40">
        <v>0.56999999999999995</v>
      </c>
      <c r="G40" s="1">
        <v>-6.5925925925925721E-2</v>
      </c>
      <c r="H40">
        <v>0.83800000000000008</v>
      </c>
      <c r="I40" s="1">
        <v>1.7185185185185414E-2</v>
      </c>
      <c r="J40">
        <v>0.8014</v>
      </c>
      <c r="K40" s="1">
        <v>3.5559259259259179E-2</v>
      </c>
      <c r="L40">
        <v>0.65599999999999992</v>
      </c>
      <c r="M40" s="1">
        <v>2.2592592592591831E-3</v>
      </c>
      <c r="N40" s="1">
        <v>0.7248799286251294</v>
      </c>
      <c r="O40" s="1">
        <v>-2.6492172409769976E-3</v>
      </c>
      <c r="P40" s="1">
        <v>-0.20198711950319737</v>
      </c>
      <c r="Q40" s="1"/>
      <c r="R40" s="1">
        <v>0.20399772456090601</v>
      </c>
      <c r="S40" s="7">
        <v>112</v>
      </c>
      <c r="T40" s="6">
        <v>549.02573173830194</v>
      </c>
      <c r="U40" s="7" t="s">
        <v>20</v>
      </c>
    </row>
    <row r="41" spans="1:21" hidden="1" x14ac:dyDescent="0.2">
      <c r="B41" t="s">
        <v>55</v>
      </c>
      <c r="C41" t="s">
        <v>14</v>
      </c>
      <c r="D41">
        <v>0.88000000000000012</v>
      </c>
      <c r="E41" s="1">
        <v>8.9555555555555721E-2</v>
      </c>
      <c r="F41">
        <v>0.78</v>
      </c>
      <c r="G41" s="1">
        <v>0.14407407407407435</v>
      </c>
      <c r="H41">
        <v>0.83699999999999997</v>
      </c>
      <c r="I41" s="1">
        <v>1.6185185185185302E-2</v>
      </c>
      <c r="J41">
        <v>0.83840000000000003</v>
      </c>
      <c r="K41" s="1">
        <v>7.2559259259259212E-2</v>
      </c>
      <c r="L41">
        <v>0.746</v>
      </c>
      <c r="M41" s="1">
        <v>9.2259259259259263E-2</v>
      </c>
      <c r="N41" s="1">
        <v>0.81488920750083305</v>
      </c>
      <c r="O41" s="1">
        <v>8.7360061634726649E-2</v>
      </c>
      <c r="P41" s="1">
        <v>-0.20198711950319737</v>
      </c>
      <c r="Q41" s="1"/>
      <c r="R41" s="1">
        <v>4.9831133031161396</v>
      </c>
      <c r="S41" s="7">
        <v>804.24952590426699</v>
      </c>
      <c r="T41" s="6">
        <v>161.39499083862646</v>
      </c>
      <c r="U41" s="7" t="s">
        <v>20</v>
      </c>
    </row>
    <row r="42" spans="1:21" hidden="1" x14ac:dyDescent="0.2">
      <c r="B42" t="s">
        <v>56</v>
      </c>
      <c r="C42" t="s">
        <v>23</v>
      </c>
      <c r="D42">
        <v>0.27</v>
      </c>
      <c r="E42" s="1">
        <v>-0.52044444444444438</v>
      </c>
      <c r="F42">
        <v>0.3</v>
      </c>
      <c r="G42" s="1">
        <v>-0.33592592592592568</v>
      </c>
      <c r="H42">
        <v>0.53200000000000003</v>
      </c>
      <c r="I42" s="1">
        <v>-0.28881481481481464</v>
      </c>
      <c r="J42">
        <v>0.3014</v>
      </c>
      <c r="K42" s="1">
        <v>-0.46444074074074082</v>
      </c>
      <c r="L42">
        <v>0.32200000000000001</v>
      </c>
      <c r="M42" s="1">
        <v>-0.33174074074074072</v>
      </c>
      <c r="N42" s="1">
        <v>0.33440992170692435</v>
      </c>
      <c r="O42" s="1">
        <v>-0.39311922415918205</v>
      </c>
      <c r="P42" s="1">
        <v>-0.20198711950319737</v>
      </c>
      <c r="Q42" s="1"/>
      <c r="R42" s="1">
        <v>0</v>
      </c>
      <c r="S42" s="7">
        <v>0</v>
      </c>
      <c r="T42" s="6" t="s">
        <v>20</v>
      </c>
      <c r="U42" s="7" t="s">
        <v>20</v>
      </c>
    </row>
    <row r="43" spans="1:21" hidden="1" x14ac:dyDescent="0.2">
      <c r="B43" t="s">
        <v>57</v>
      </c>
      <c r="C43" t="s">
        <v>14</v>
      </c>
      <c r="D43">
        <v>0.92799999999999994</v>
      </c>
      <c r="E43" s="1">
        <v>0.13755555555555554</v>
      </c>
      <c r="F43">
        <v>0.9</v>
      </c>
      <c r="G43" s="1">
        <v>0.26407407407407435</v>
      </c>
      <c r="H43">
        <v>0.88300000000000001</v>
      </c>
      <c r="I43" s="1">
        <v>6.2185185185185343E-2</v>
      </c>
      <c r="J43">
        <v>0.89599999999999991</v>
      </c>
      <c r="K43" s="1">
        <v>0.13015925925925909</v>
      </c>
      <c r="L43">
        <v>0.67900000000000005</v>
      </c>
      <c r="M43" s="1">
        <v>2.5259259259259315E-2</v>
      </c>
      <c r="N43" s="1">
        <v>0.85189446130566782</v>
      </c>
      <c r="O43" s="1">
        <v>0.12436531543956142</v>
      </c>
      <c r="P43" s="1">
        <v>-0.20198711950319737</v>
      </c>
      <c r="Q43" s="1"/>
      <c r="R43" s="1">
        <v>1.19337894985835</v>
      </c>
      <c r="S43" s="7">
        <v>836.32328566116701</v>
      </c>
      <c r="T43" s="6">
        <v>700.80278000582769</v>
      </c>
      <c r="U43" s="7" t="s">
        <v>20</v>
      </c>
    </row>
    <row r="44" spans="1:21" hidden="1" x14ac:dyDescent="0.2">
      <c r="B44" t="s">
        <v>58</v>
      </c>
      <c r="C44" t="s">
        <v>23</v>
      </c>
      <c r="D44">
        <v>0.64400000000000002</v>
      </c>
      <c r="E44" s="1">
        <v>-0.14644444444444438</v>
      </c>
      <c r="F44">
        <v>0.35</v>
      </c>
      <c r="G44" s="1">
        <v>-0.28592592592592569</v>
      </c>
      <c r="H44">
        <v>0.75600000000000001</v>
      </c>
      <c r="I44" s="1">
        <v>-6.4814814814814659E-2</v>
      </c>
      <c r="J44">
        <v>0.7389</v>
      </c>
      <c r="K44" s="1">
        <v>-2.6940740740740821E-2</v>
      </c>
      <c r="L44">
        <v>0.47600000000000003</v>
      </c>
      <c r="M44" s="1">
        <v>-0.1777407407407407</v>
      </c>
      <c r="N44" s="1">
        <v>0.56955237252968471</v>
      </c>
      <c r="O44" s="1">
        <v>-0.15797677333642168</v>
      </c>
      <c r="P44" s="1">
        <v>-0.20198711950319737</v>
      </c>
      <c r="Q44" s="1"/>
      <c r="R44" s="1">
        <v>0</v>
      </c>
      <c r="S44" s="7">
        <v>0</v>
      </c>
      <c r="T44" s="6" t="s">
        <v>20</v>
      </c>
      <c r="U44" s="7" t="s">
        <v>20</v>
      </c>
    </row>
    <row r="45" spans="1:21" x14ac:dyDescent="0.2">
      <c r="A45" t="s">
        <v>187</v>
      </c>
      <c r="B45" t="s">
        <v>69</v>
      </c>
      <c r="C45" t="s">
        <v>16</v>
      </c>
      <c r="D45">
        <v>0.36499999999999999</v>
      </c>
      <c r="E45" s="1">
        <v>-0.4254444444444444</v>
      </c>
      <c r="F45">
        <v>0.57999999999999996</v>
      </c>
      <c r="G45" s="1">
        <v>-5.5925925925925712E-2</v>
      </c>
      <c r="H45">
        <v>0.53899999999999992</v>
      </c>
      <c r="I45" s="1">
        <v>-0.28181481481481474</v>
      </c>
      <c r="J45">
        <v>0.58479999999999999</v>
      </c>
      <c r="K45" s="1">
        <v>-0.18104074074074084</v>
      </c>
      <c r="L45">
        <v>0.47200000000000003</v>
      </c>
      <c r="M45" s="1">
        <v>-0.1817407407407407</v>
      </c>
      <c r="N45" s="1">
        <v>0.50078555945226344</v>
      </c>
      <c r="O45" s="1">
        <v>-0.22674358641384296</v>
      </c>
      <c r="P45" s="1">
        <v>-0.20198711950319737</v>
      </c>
      <c r="Q45" s="1">
        <v>0.18443952258603499</v>
      </c>
      <c r="R45" s="1">
        <v>169.066175014164</v>
      </c>
      <c r="S45" s="7">
        <v>675655.39892676601</v>
      </c>
      <c r="T45" s="6">
        <v>3996.3960790510641</v>
      </c>
      <c r="U45" s="7">
        <v>2239.2479453086535</v>
      </c>
    </row>
    <row r="46" spans="1:21" hidden="1" x14ac:dyDescent="0.2">
      <c r="B46" t="s">
        <v>60</v>
      </c>
      <c r="C46" t="s">
        <v>18</v>
      </c>
      <c r="D46">
        <v>0.54100000000000004</v>
      </c>
      <c r="E46" s="1">
        <v>-0.24944444444444436</v>
      </c>
      <c r="F46">
        <v>0.34</v>
      </c>
      <c r="G46" s="1">
        <v>-0.29592592592592565</v>
      </c>
      <c r="H46">
        <v>0.70300000000000007</v>
      </c>
      <c r="I46" s="1">
        <v>-0.11781481481481459</v>
      </c>
      <c r="J46">
        <v>0.51300000000000001</v>
      </c>
      <c r="K46" s="1">
        <v>-0.25284074074074081</v>
      </c>
      <c r="L46">
        <v>0.51200000000000001</v>
      </c>
      <c r="M46" s="1">
        <v>-0.14174074074074072</v>
      </c>
      <c r="N46" s="1">
        <v>0.50839792185835486</v>
      </c>
      <c r="O46" s="1">
        <v>-0.21913122400775153</v>
      </c>
      <c r="P46" s="1">
        <v>-0.20198711950319737</v>
      </c>
      <c r="Q46" s="1"/>
      <c r="R46" s="1">
        <v>0.29822375892351199</v>
      </c>
      <c r="S46" s="7">
        <v>308.70993766016198</v>
      </c>
      <c r="T46" s="6">
        <v>1035.1621171113313</v>
      </c>
      <c r="U46" s="7" t="s">
        <v>20</v>
      </c>
    </row>
    <row r="47" spans="1:21" x14ac:dyDescent="0.2">
      <c r="A47" t="s">
        <v>186</v>
      </c>
      <c r="B47" t="s">
        <v>61</v>
      </c>
      <c r="C47" t="s">
        <v>16</v>
      </c>
      <c r="D47">
        <v>0.60299999999999998</v>
      </c>
      <c r="E47" s="1">
        <v>-0.18744444444444441</v>
      </c>
      <c r="F47">
        <v>0.28999999999999998</v>
      </c>
      <c r="G47" s="1">
        <v>-0.34592592592592569</v>
      </c>
      <c r="H47">
        <v>0.68799999999999994</v>
      </c>
      <c r="I47" s="1">
        <v>-0.13281481481481472</v>
      </c>
      <c r="J47">
        <v>0.56020000000000003</v>
      </c>
      <c r="K47" s="1">
        <v>-0.20564074074074079</v>
      </c>
      <c r="L47">
        <v>0.36499999999999999</v>
      </c>
      <c r="M47" s="1">
        <v>-0.28874074074074074</v>
      </c>
      <c r="N47" s="1">
        <v>0.47663720968369849</v>
      </c>
      <c r="O47" s="1">
        <v>-0.2508919361824079</v>
      </c>
      <c r="P47" s="1">
        <v>-0.20198711950319737</v>
      </c>
      <c r="Q47" s="1" t="s">
        <v>20</v>
      </c>
      <c r="R47" s="1">
        <v>11.4039019830028</v>
      </c>
      <c r="S47" s="7">
        <v>5361.9307887755904</v>
      </c>
      <c r="T47" s="6">
        <v>470.18387186836571</v>
      </c>
      <c r="U47" s="7">
        <v>2239.2479453086535</v>
      </c>
    </row>
    <row r="48" spans="1:21" hidden="1" x14ac:dyDescent="0.2">
      <c r="B48" t="s">
        <v>62</v>
      </c>
      <c r="C48" t="s">
        <v>14</v>
      </c>
      <c r="D48">
        <v>0.80700000000000005</v>
      </c>
      <c r="E48" s="1">
        <v>1.6555555555555657E-2</v>
      </c>
      <c r="F48">
        <v>0.6</v>
      </c>
      <c r="G48" s="1">
        <v>-3.5925925925925695E-2</v>
      </c>
      <c r="H48">
        <v>0.80299999999999994</v>
      </c>
      <c r="I48" s="1">
        <v>-1.7814814814814728E-2</v>
      </c>
      <c r="J48">
        <v>0.7601</v>
      </c>
      <c r="K48" s="1">
        <v>-5.740740740740824E-3</v>
      </c>
      <c r="L48">
        <v>0.64200000000000002</v>
      </c>
      <c r="M48" s="1">
        <v>-1.1740740740740718E-2</v>
      </c>
      <c r="N48" s="1">
        <v>0.71718173114624695</v>
      </c>
      <c r="O48" s="1">
        <v>-1.0347414719859449E-2</v>
      </c>
      <c r="P48" s="1">
        <v>-0.20198711950319737</v>
      </c>
      <c r="Q48" s="1"/>
      <c r="R48" s="1">
        <v>4.73831626628895E-2</v>
      </c>
      <c r="S48" s="7">
        <v>72.165959453024996</v>
      </c>
      <c r="T48" s="6">
        <v>1523.0296037108005</v>
      </c>
      <c r="U48" s="7" t="s">
        <v>20</v>
      </c>
    </row>
    <row r="49" spans="1:21" hidden="1" x14ac:dyDescent="0.2">
      <c r="B49" t="s">
        <v>63</v>
      </c>
      <c r="C49" t="s">
        <v>14</v>
      </c>
      <c r="D49">
        <v>0.79600000000000004</v>
      </c>
      <c r="E49" s="1">
        <v>5.5555555555556468E-3</v>
      </c>
      <c r="F49">
        <v>0.76</v>
      </c>
      <c r="G49" s="1">
        <v>0.12407407407407434</v>
      </c>
      <c r="H49">
        <v>0.875</v>
      </c>
      <c r="I49" s="1">
        <v>5.4185185185185336E-2</v>
      </c>
      <c r="J49">
        <v>0.86439999999999995</v>
      </c>
      <c r="K49" s="1">
        <v>9.8559259259259124E-2</v>
      </c>
      <c r="L49">
        <v>0.753</v>
      </c>
      <c r="M49" s="1">
        <v>9.9259259259259269E-2</v>
      </c>
      <c r="N49" s="1">
        <v>0.80806982477086142</v>
      </c>
      <c r="O49" s="1">
        <v>8.0540678904755025E-2</v>
      </c>
      <c r="P49" s="1">
        <v>-0.20198711950319737</v>
      </c>
      <c r="Q49" s="1"/>
      <c r="R49" s="1">
        <v>0</v>
      </c>
      <c r="S49" s="7">
        <v>0</v>
      </c>
      <c r="T49" s="6" t="s">
        <v>20</v>
      </c>
      <c r="U49" s="7" t="s">
        <v>20</v>
      </c>
    </row>
    <row r="50" spans="1:21" hidden="1" x14ac:dyDescent="0.2">
      <c r="B50" t="s">
        <v>64</v>
      </c>
      <c r="C50" t="s">
        <v>23</v>
      </c>
      <c r="D50">
        <v>0.33700000000000002</v>
      </c>
      <c r="E50" s="1">
        <v>-0.45344444444444437</v>
      </c>
      <c r="F50">
        <v>0.37</v>
      </c>
      <c r="G50" s="1">
        <v>-0.26592592592592568</v>
      </c>
      <c r="H50">
        <v>0.52</v>
      </c>
      <c r="I50" s="1">
        <v>-0.30081481481481465</v>
      </c>
      <c r="J50">
        <v>0.41369999999999996</v>
      </c>
      <c r="K50" s="1">
        <v>-0.35214074074074087</v>
      </c>
      <c r="L50">
        <v>0.35799999999999998</v>
      </c>
      <c r="M50" s="1">
        <v>-0.29574074074074075</v>
      </c>
      <c r="N50" s="1">
        <v>0.39489415283569063</v>
      </c>
      <c r="O50" s="1">
        <v>-0.33263499303041577</v>
      </c>
      <c r="P50" s="1">
        <v>-0.20198711950319737</v>
      </c>
      <c r="Q50" s="1"/>
      <c r="R50" s="1">
        <v>0</v>
      </c>
      <c r="S50" s="7">
        <v>705.62271465180004</v>
      </c>
      <c r="T50" s="6" t="s">
        <v>20</v>
      </c>
      <c r="U50" s="7" t="s">
        <v>20</v>
      </c>
    </row>
    <row r="51" spans="1:21" hidden="1" x14ac:dyDescent="0.2">
      <c r="B51" t="s">
        <v>65</v>
      </c>
      <c r="C51" t="s">
        <v>14</v>
      </c>
      <c r="D51">
        <v>0.93</v>
      </c>
      <c r="E51" s="1">
        <v>0.13955555555555565</v>
      </c>
      <c r="F51">
        <v>0.87</v>
      </c>
      <c r="G51" s="1">
        <v>0.23407407407407432</v>
      </c>
      <c r="H51">
        <v>0.86999999999999988</v>
      </c>
      <c r="I51" s="1">
        <v>4.9185185185185221E-2</v>
      </c>
      <c r="J51">
        <v>0.86549999999999994</v>
      </c>
      <c r="K51" s="1">
        <v>9.9659259259259114E-2</v>
      </c>
      <c r="L51">
        <v>0.73699999999999999</v>
      </c>
      <c r="M51" s="1">
        <v>8.3259259259259255E-2</v>
      </c>
      <c r="N51" s="1">
        <v>0.85202277291879114</v>
      </c>
      <c r="O51" s="1">
        <v>0.12449362705268474</v>
      </c>
      <c r="P51" s="1">
        <v>-0.20198711950319737</v>
      </c>
      <c r="Q51" s="1"/>
      <c r="R51" s="1">
        <v>0</v>
      </c>
      <c r="S51" s="7">
        <v>0</v>
      </c>
      <c r="T51" s="6" t="s">
        <v>20</v>
      </c>
      <c r="U51" s="7" t="s">
        <v>20</v>
      </c>
    </row>
    <row r="52" spans="1:21" hidden="1" x14ac:dyDescent="0.2">
      <c r="B52" t="s">
        <v>66</v>
      </c>
      <c r="C52" t="s">
        <v>23</v>
      </c>
      <c r="D52">
        <v>0.55499999999999994</v>
      </c>
      <c r="E52" s="1">
        <v>-0.23544444444444446</v>
      </c>
      <c r="F52">
        <v>0.52</v>
      </c>
      <c r="G52" s="1">
        <v>-0.11592592592592565</v>
      </c>
      <c r="H52">
        <v>0.71599999999999997</v>
      </c>
      <c r="I52" s="1">
        <v>-0.10481481481481469</v>
      </c>
      <c r="J52">
        <v>0.71230000000000004</v>
      </c>
      <c r="K52" s="1">
        <v>-5.3540740740740778E-2</v>
      </c>
      <c r="L52">
        <v>0.45799999999999996</v>
      </c>
      <c r="M52" s="1">
        <v>-0.19574074074074077</v>
      </c>
      <c r="N52" s="1">
        <v>0.58310605916824754</v>
      </c>
      <c r="O52" s="1">
        <v>-0.14442308669785886</v>
      </c>
      <c r="P52" s="1">
        <v>-0.20198711950319737</v>
      </c>
      <c r="Q52" s="1"/>
      <c r="R52" s="1">
        <v>0</v>
      </c>
      <c r="S52" s="7">
        <v>0</v>
      </c>
      <c r="T52" s="6" t="s">
        <v>20</v>
      </c>
      <c r="U52" s="7" t="s">
        <v>20</v>
      </c>
    </row>
    <row r="53" spans="1:21" hidden="1" x14ac:dyDescent="0.2">
      <c r="B53" t="s">
        <v>67</v>
      </c>
      <c r="C53" t="s">
        <v>14</v>
      </c>
      <c r="D53">
        <v>0.80700000000000005</v>
      </c>
      <c r="E53" s="1">
        <v>1.6555555555555657E-2</v>
      </c>
      <c r="F53">
        <v>0.71</v>
      </c>
      <c r="G53" s="1">
        <v>7.4074074074074292E-2</v>
      </c>
      <c r="H53">
        <v>0.78600000000000003</v>
      </c>
      <c r="I53" s="1">
        <v>-3.4814814814814632E-2</v>
      </c>
      <c r="J53">
        <v>0.78650000000000009</v>
      </c>
      <c r="K53" s="1">
        <v>2.0659259259259266E-2</v>
      </c>
      <c r="L53">
        <v>0.67099999999999993</v>
      </c>
      <c r="M53" s="1">
        <v>1.7259259259259196E-2</v>
      </c>
      <c r="N53" s="1">
        <v>0.75023122426869671</v>
      </c>
      <c r="O53" s="1">
        <v>2.2702078402590309E-2</v>
      </c>
      <c r="P53" s="1">
        <v>-0.20198711950319737</v>
      </c>
      <c r="Q53" s="1"/>
      <c r="R53" s="1">
        <v>2.2622514815864001E-2</v>
      </c>
      <c r="S53" s="7">
        <v>226.92185028006699</v>
      </c>
      <c r="T53" s="6">
        <v>10030.796846729809</v>
      </c>
      <c r="U53" s="7" t="s">
        <v>20</v>
      </c>
    </row>
    <row r="54" spans="1:21" hidden="1" x14ac:dyDescent="0.2">
      <c r="B54" t="s">
        <v>68</v>
      </c>
      <c r="C54" t="s">
        <v>18</v>
      </c>
      <c r="D54">
        <v>0.21800000000000003</v>
      </c>
      <c r="E54" s="1">
        <v>-0.57244444444444431</v>
      </c>
      <c r="F54">
        <v>0.28000000000000003</v>
      </c>
      <c r="G54" s="1">
        <v>-0.35592592592592565</v>
      </c>
      <c r="H54">
        <v>0.65</v>
      </c>
      <c r="I54" s="1">
        <v>-0.17081481481481464</v>
      </c>
      <c r="J54">
        <v>0.6583</v>
      </c>
      <c r="K54" s="1">
        <v>-0.10754074074074083</v>
      </c>
      <c r="L54">
        <v>0.53100000000000003</v>
      </c>
      <c r="M54" s="1">
        <v>-0.12274074074074071</v>
      </c>
      <c r="N54" s="1">
        <v>0.42501988706031907</v>
      </c>
      <c r="O54" s="1">
        <v>-0.30250925880578733</v>
      </c>
      <c r="P54" s="1">
        <v>-0.20198711950319737</v>
      </c>
      <c r="Q54" s="1"/>
      <c r="R54" s="1">
        <v>0.45418905949008498</v>
      </c>
      <c r="S54" s="7">
        <v>736.09278642085496</v>
      </c>
      <c r="T54" s="6">
        <v>1620.6748512332319</v>
      </c>
      <c r="U54" s="7" t="s">
        <v>20</v>
      </c>
    </row>
    <row r="55" spans="1:21" x14ac:dyDescent="0.2">
      <c r="A55" t="s">
        <v>189</v>
      </c>
      <c r="B55" t="s">
        <v>85</v>
      </c>
      <c r="C55" t="s">
        <v>16</v>
      </c>
      <c r="D55">
        <v>0.35</v>
      </c>
      <c r="E55" s="1">
        <v>-0.44044444444444442</v>
      </c>
      <c r="F55">
        <v>0.46</v>
      </c>
      <c r="G55" s="1">
        <v>-0.17592592592592565</v>
      </c>
      <c r="H55">
        <v>0.625</v>
      </c>
      <c r="I55" s="1">
        <v>-0.19581481481481466</v>
      </c>
      <c r="J55">
        <v>0.44659999999999994</v>
      </c>
      <c r="K55" s="1">
        <v>-0.31924074074074088</v>
      </c>
      <c r="L55">
        <v>0.44900000000000001</v>
      </c>
      <c r="M55" s="1">
        <v>-0.20474074074074072</v>
      </c>
      <c r="N55" s="1">
        <v>0.45811466093605085</v>
      </c>
      <c r="O55" s="1">
        <v>-0.26941448493005554</v>
      </c>
      <c r="P55" s="1">
        <v>-0.20198711950319737</v>
      </c>
      <c r="Q55" s="1" t="s">
        <v>20</v>
      </c>
      <c r="R55" s="1">
        <v>21.291061532577899</v>
      </c>
      <c r="S55" s="7">
        <v>50516.171617117499</v>
      </c>
      <c r="T55" s="6">
        <v>2372.6469222693122</v>
      </c>
      <c r="U55" s="7">
        <v>2239.2479453086535</v>
      </c>
    </row>
    <row r="56" spans="1:21" hidden="1" x14ac:dyDescent="0.2">
      <c r="B56" t="s">
        <v>70</v>
      </c>
      <c r="C56" t="s">
        <v>18</v>
      </c>
      <c r="D56">
        <v>0.52</v>
      </c>
      <c r="E56" s="1">
        <v>-0.27044444444444438</v>
      </c>
      <c r="F56">
        <v>0.53</v>
      </c>
      <c r="G56" s="1">
        <v>-0.10592592592592565</v>
      </c>
      <c r="H56">
        <v>0.78</v>
      </c>
      <c r="I56" s="1">
        <v>-4.0814814814814637E-2</v>
      </c>
      <c r="J56">
        <v>0.53049999999999997</v>
      </c>
      <c r="K56" s="1">
        <v>-0.23534074074074085</v>
      </c>
      <c r="L56">
        <v>0.46899999999999997</v>
      </c>
      <c r="M56" s="1">
        <v>-0.18474074074074076</v>
      </c>
      <c r="N56" s="1">
        <v>0.55673228824012377</v>
      </c>
      <c r="O56" s="1">
        <v>-0.17079685762598262</v>
      </c>
      <c r="P56" s="1">
        <v>-0.20198711950319737</v>
      </c>
      <c r="Q56" s="1"/>
      <c r="R56" s="1">
        <v>1.12505157507082E-2</v>
      </c>
      <c r="S56" s="7">
        <v>240.55319817674999</v>
      </c>
      <c r="T56" s="6">
        <v>21381.52627906037</v>
      </c>
      <c r="U56" s="7" t="s">
        <v>20</v>
      </c>
    </row>
    <row r="57" spans="1:21" hidden="1" x14ac:dyDescent="0.2">
      <c r="B57" t="s">
        <v>71</v>
      </c>
      <c r="C57" t="s">
        <v>18</v>
      </c>
      <c r="D57">
        <v>0.63</v>
      </c>
      <c r="E57" s="1">
        <v>-0.16044444444444439</v>
      </c>
      <c r="F57">
        <v>0.43</v>
      </c>
      <c r="G57" s="1">
        <v>-0.20592592592592568</v>
      </c>
      <c r="H57">
        <v>0.71900000000000008</v>
      </c>
      <c r="I57" s="1">
        <v>-0.10181481481481458</v>
      </c>
      <c r="J57">
        <v>0.67709999999999992</v>
      </c>
      <c r="K57" s="1">
        <v>-8.8740740740740898E-2</v>
      </c>
      <c r="L57">
        <v>0.36599999999999999</v>
      </c>
      <c r="M57" s="1">
        <v>-0.28774074074074074</v>
      </c>
      <c r="N57" s="1">
        <v>0.54542414426121821</v>
      </c>
      <c r="O57" s="1">
        <v>-0.18210500160488818</v>
      </c>
      <c r="P57" s="1">
        <v>-0.20198711950319737</v>
      </c>
      <c r="Q57" s="1"/>
      <c r="R57" s="1">
        <v>2.92183395467422</v>
      </c>
      <c r="S57" s="7">
        <v>641.475195138</v>
      </c>
      <c r="T57" s="6">
        <v>219.54539686000859</v>
      </c>
      <c r="U57" s="7" t="s">
        <v>20</v>
      </c>
    </row>
    <row r="58" spans="1:21" hidden="1" x14ac:dyDescent="0.2">
      <c r="B58" t="s">
        <v>72</v>
      </c>
      <c r="C58" t="s">
        <v>23</v>
      </c>
      <c r="D58">
        <v>0.221</v>
      </c>
      <c r="E58" s="1">
        <v>-0.56944444444444442</v>
      </c>
      <c r="F58">
        <v>0.26</v>
      </c>
      <c r="G58" s="1">
        <v>-0.37592592592592566</v>
      </c>
      <c r="H58">
        <v>0.52100000000000002</v>
      </c>
      <c r="I58" s="1">
        <v>-0.29981481481481465</v>
      </c>
      <c r="J58">
        <v>0.59970000000000001</v>
      </c>
      <c r="K58" s="1">
        <v>-0.16614074074074081</v>
      </c>
      <c r="L58">
        <v>0.36200000000000004</v>
      </c>
      <c r="M58" s="1">
        <v>-0.29174074074074069</v>
      </c>
      <c r="N58" s="1">
        <v>0.36523231233014103</v>
      </c>
      <c r="O58" s="1">
        <v>-0.36229683353596537</v>
      </c>
      <c r="P58" s="1">
        <v>-0.20198711950319737</v>
      </c>
      <c r="Q58" s="1"/>
      <c r="R58" s="1">
        <v>0</v>
      </c>
      <c r="S58" s="7">
        <v>0</v>
      </c>
      <c r="T58" s="6" t="s">
        <v>20</v>
      </c>
      <c r="U58" s="7" t="s">
        <v>20</v>
      </c>
    </row>
    <row r="59" spans="1:21" hidden="1" x14ac:dyDescent="0.2">
      <c r="B59" t="s">
        <v>73</v>
      </c>
      <c r="C59" t="s">
        <v>23</v>
      </c>
      <c r="D59">
        <v>0.44699999999999995</v>
      </c>
      <c r="E59" s="1">
        <v>-0.34344444444444444</v>
      </c>
      <c r="F59">
        <v>0.37</v>
      </c>
      <c r="G59" s="1">
        <v>-0.26592592592592568</v>
      </c>
      <c r="H59">
        <v>0.66399999999999992</v>
      </c>
      <c r="I59" s="1">
        <v>-0.15681481481481474</v>
      </c>
      <c r="J59">
        <v>0.65529999999999999</v>
      </c>
      <c r="K59" s="1">
        <v>-0.11054074074074083</v>
      </c>
      <c r="L59">
        <v>0.371</v>
      </c>
      <c r="M59" s="1">
        <v>-0.28274074074074074</v>
      </c>
      <c r="N59" s="1">
        <v>0.48450501961335402</v>
      </c>
      <c r="O59" s="1">
        <v>-0.24302412625275238</v>
      </c>
      <c r="P59" s="1">
        <v>-0.20198711950319737</v>
      </c>
      <c r="Q59" s="1"/>
      <c r="R59" s="1">
        <v>0</v>
      </c>
      <c r="S59" s="7">
        <v>0</v>
      </c>
      <c r="T59" s="6" t="s">
        <v>20</v>
      </c>
      <c r="U59" s="7" t="s">
        <v>20</v>
      </c>
    </row>
    <row r="60" spans="1:21" hidden="1" x14ac:dyDescent="0.2">
      <c r="B60" t="s">
        <v>74</v>
      </c>
      <c r="C60" t="s">
        <v>23</v>
      </c>
      <c r="D60">
        <v>0.24500000000000002</v>
      </c>
      <c r="E60" s="1">
        <v>-0.5454444444444444</v>
      </c>
      <c r="F60">
        <v>0.22</v>
      </c>
      <c r="G60" s="1">
        <v>-0.4159259259259257</v>
      </c>
      <c r="H60">
        <v>0.65100000000000002</v>
      </c>
      <c r="I60" s="1">
        <v>-0.16981481481481464</v>
      </c>
      <c r="J60">
        <v>0.5595</v>
      </c>
      <c r="K60" s="1">
        <v>-0.20634074074074082</v>
      </c>
      <c r="L60">
        <v>0.41600000000000004</v>
      </c>
      <c r="M60" s="1">
        <v>-0.2377407407407407</v>
      </c>
      <c r="N60" s="1">
        <v>0.38230733897703817</v>
      </c>
      <c r="O60" s="1">
        <v>-0.34522180688906823</v>
      </c>
      <c r="P60" s="1">
        <v>-0.20198711950319737</v>
      </c>
      <c r="Q60" s="1"/>
      <c r="R60" s="1">
        <v>0</v>
      </c>
      <c r="S60" s="7">
        <v>0</v>
      </c>
      <c r="T60" s="6" t="s">
        <v>20</v>
      </c>
      <c r="U60" s="7" t="s">
        <v>20</v>
      </c>
    </row>
    <row r="61" spans="1:21" hidden="1" x14ac:dyDescent="0.2">
      <c r="B61" t="s">
        <v>75</v>
      </c>
      <c r="C61" t="s">
        <v>14</v>
      </c>
      <c r="D61">
        <v>0.81400000000000006</v>
      </c>
      <c r="E61" s="1">
        <v>2.3555555555555663E-2</v>
      </c>
      <c r="F61">
        <v>0.49</v>
      </c>
      <c r="G61" s="1">
        <v>-0.14592592592592568</v>
      </c>
      <c r="H61">
        <v>0.749</v>
      </c>
      <c r="I61" s="1">
        <v>-7.1814814814814665E-2</v>
      </c>
      <c r="J61">
        <v>0.57150000000000001</v>
      </c>
      <c r="K61" s="1">
        <v>-0.19434074074074081</v>
      </c>
      <c r="L61">
        <v>0.67400000000000004</v>
      </c>
      <c r="M61" s="1">
        <v>2.025925925925931E-2</v>
      </c>
      <c r="N61" s="1">
        <v>0.64892676464477328</v>
      </c>
      <c r="O61" s="1">
        <v>-7.8602381221333117E-2</v>
      </c>
      <c r="P61" s="1">
        <v>-0.20198711950319737</v>
      </c>
      <c r="Q61" s="1"/>
      <c r="R61" s="1">
        <v>4.5130005665722298E-3</v>
      </c>
      <c r="S61" s="7">
        <v>28.064539787287501</v>
      </c>
      <c r="T61" s="6">
        <v>6218.5987733219872</v>
      </c>
      <c r="U61" s="7" t="s">
        <v>20</v>
      </c>
    </row>
    <row r="62" spans="1:21" hidden="1" x14ac:dyDescent="0.2">
      <c r="B62" t="s">
        <v>76</v>
      </c>
      <c r="C62" t="s">
        <v>23</v>
      </c>
      <c r="D62">
        <v>0.44699999999999995</v>
      </c>
      <c r="E62" s="1">
        <v>-0.34344444444444444</v>
      </c>
      <c r="F62">
        <v>0.23</v>
      </c>
      <c r="G62" s="1">
        <v>-0.40592592592592569</v>
      </c>
      <c r="H62">
        <v>0.70899999999999996</v>
      </c>
      <c r="I62" s="1">
        <v>-0.1118148148148147</v>
      </c>
      <c r="J62">
        <v>0.42280000000000001</v>
      </c>
      <c r="K62" s="1">
        <v>-0.34304074074074081</v>
      </c>
      <c r="L62">
        <v>0.32600000000000001</v>
      </c>
      <c r="M62" s="1">
        <v>-0.32774074074074072</v>
      </c>
      <c r="N62" s="1">
        <v>0.3984802806580538</v>
      </c>
      <c r="O62" s="1">
        <v>-0.3290488652080526</v>
      </c>
      <c r="P62" s="1">
        <v>-0.20198711950319737</v>
      </c>
      <c r="Q62" s="1"/>
      <c r="R62" s="1">
        <v>0</v>
      </c>
      <c r="S62" s="7">
        <v>0</v>
      </c>
      <c r="T62" s="6" t="s">
        <v>20</v>
      </c>
      <c r="U62" s="7" t="s">
        <v>20</v>
      </c>
    </row>
    <row r="63" spans="1:21" hidden="1" x14ac:dyDescent="0.2">
      <c r="B63" t="s">
        <v>77</v>
      </c>
      <c r="C63" t="s">
        <v>23</v>
      </c>
      <c r="D63">
        <v>0.626</v>
      </c>
      <c r="E63" s="1">
        <v>-0.16444444444444439</v>
      </c>
      <c r="F63">
        <v>0.4</v>
      </c>
      <c r="G63" s="1">
        <v>-0.23592592592592565</v>
      </c>
      <c r="H63">
        <v>0.67400000000000004</v>
      </c>
      <c r="I63" s="1">
        <v>-0.14681481481481462</v>
      </c>
      <c r="J63">
        <v>0.60099999999999998</v>
      </c>
      <c r="K63" s="1">
        <v>-0.16484074074074084</v>
      </c>
      <c r="L63">
        <v>0.48599999999999999</v>
      </c>
      <c r="M63" s="1">
        <v>-0.16774074074074075</v>
      </c>
      <c r="N63" s="1">
        <v>0.54772301797135869</v>
      </c>
      <c r="O63" s="1">
        <v>-0.1798061278947477</v>
      </c>
      <c r="P63" s="1">
        <v>-0.20198711950319737</v>
      </c>
      <c r="Q63" s="1"/>
      <c r="R63" s="1">
        <v>0</v>
      </c>
      <c r="S63" s="7">
        <v>0</v>
      </c>
      <c r="T63" s="6" t="s">
        <v>20</v>
      </c>
      <c r="U63" s="7" t="s">
        <v>20</v>
      </c>
    </row>
    <row r="64" spans="1:21" hidden="1" x14ac:dyDescent="0.2">
      <c r="B64" t="s">
        <v>78</v>
      </c>
      <c r="C64" t="s">
        <v>23</v>
      </c>
      <c r="D64">
        <v>0.49800000000000005</v>
      </c>
      <c r="E64" s="1">
        <v>-0.29244444444444434</v>
      </c>
      <c r="F64">
        <v>0.23</v>
      </c>
      <c r="G64" s="1">
        <v>-0.40592592592592569</v>
      </c>
      <c r="H64">
        <v>0.67199999999999993</v>
      </c>
      <c r="I64" s="1">
        <v>-0.14881481481481473</v>
      </c>
      <c r="J64">
        <v>0.38179999999999997</v>
      </c>
      <c r="K64" s="1">
        <v>-0.38404074074074085</v>
      </c>
      <c r="L64">
        <v>0.40200000000000002</v>
      </c>
      <c r="M64" s="1">
        <v>-0.25174074074074071</v>
      </c>
      <c r="N64" s="1">
        <v>0.41160219849171759</v>
      </c>
      <c r="O64" s="1">
        <v>-0.31592694737438881</v>
      </c>
      <c r="P64" s="1">
        <v>-0.20198711950319737</v>
      </c>
      <c r="Q64" s="1"/>
      <c r="R64" s="1">
        <v>0</v>
      </c>
      <c r="S64" s="7">
        <v>0</v>
      </c>
      <c r="T64" s="6" t="s">
        <v>20</v>
      </c>
      <c r="U64" s="7" t="s">
        <v>20</v>
      </c>
    </row>
    <row r="65" spans="1:21" hidden="1" x14ac:dyDescent="0.2">
      <c r="B65" t="s">
        <v>79</v>
      </c>
      <c r="C65" t="s">
        <v>14</v>
      </c>
      <c r="D65">
        <v>0.65</v>
      </c>
      <c r="E65" s="1">
        <v>-0.14044444444444437</v>
      </c>
      <c r="F65">
        <v>0.5</v>
      </c>
      <c r="G65" s="1">
        <v>-0.13592592592592567</v>
      </c>
      <c r="H65">
        <v>0.79600000000000004</v>
      </c>
      <c r="I65" s="1">
        <v>-2.4814814814814623E-2</v>
      </c>
      <c r="J65">
        <v>0.68790000000000007</v>
      </c>
      <c r="K65" s="1">
        <v>-7.7940740740740755E-2</v>
      </c>
      <c r="L65">
        <v>0.626</v>
      </c>
      <c r="M65" s="1">
        <v>-2.7740740740740732E-2</v>
      </c>
      <c r="N65" s="1">
        <v>0.64473198245266183</v>
      </c>
      <c r="O65" s="1">
        <v>-8.2797163413444563E-2</v>
      </c>
      <c r="P65" s="1">
        <v>-0.20198711950319737</v>
      </c>
      <c r="Q65" s="1"/>
      <c r="R65" s="1">
        <v>0.82326325297450398</v>
      </c>
      <c r="S65" s="7">
        <v>705.62271465180004</v>
      </c>
      <c r="T65" s="6">
        <v>857.10459212449848</v>
      </c>
      <c r="U65" s="7" t="s">
        <v>20</v>
      </c>
    </row>
    <row r="66" spans="1:21" hidden="1" x14ac:dyDescent="0.2">
      <c r="B66" t="s">
        <v>80</v>
      </c>
      <c r="C66" t="s">
        <v>23</v>
      </c>
      <c r="D66">
        <v>0.28100000000000003</v>
      </c>
      <c r="E66" s="1">
        <v>-0.50944444444444437</v>
      </c>
      <c r="F66">
        <v>0.17</v>
      </c>
      <c r="G66" s="1">
        <v>-0.46592592592592563</v>
      </c>
      <c r="H66">
        <v>0.63700000000000001</v>
      </c>
      <c r="I66" s="1">
        <v>-0.18381481481481465</v>
      </c>
      <c r="J66">
        <v>0.55920000000000003</v>
      </c>
      <c r="K66" s="1">
        <v>-0.20664074074074079</v>
      </c>
      <c r="L66">
        <v>0.36200000000000004</v>
      </c>
      <c r="M66" s="1">
        <v>-0.29174074074074069</v>
      </c>
      <c r="N66" s="1">
        <v>0.36133837021376203</v>
      </c>
      <c r="O66" s="1">
        <v>-0.36619077565234437</v>
      </c>
      <c r="P66" s="1">
        <v>-0.20198711950319737</v>
      </c>
      <c r="Q66" s="1"/>
      <c r="R66" s="1">
        <v>0</v>
      </c>
      <c r="S66" s="7">
        <v>0</v>
      </c>
      <c r="T66" s="6" t="s">
        <v>20</v>
      </c>
      <c r="U66" s="7" t="s">
        <v>20</v>
      </c>
    </row>
    <row r="67" spans="1:21" hidden="1" x14ac:dyDescent="0.2">
      <c r="B67" t="s">
        <v>81</v>
      </c>
      <c r="C67" t="s">
        <v>14</v>
      </c>
      <c r="D67">
        <v>0.67199999999999993</v>
      </c>
      <c r="E67" s="1">
        <v>-0.11844444444444446</v>
      </c>
      <c r="F67">
        <v>0.42</v>
      </c>
      <c r="G67" s="1">
        <v>-0.21592592592592569</v>
      </c>
      <c r="H67">
        <v>0.72399999999999998</v>
      </c>
      <c r="I67" s="1">
        <v>-9.6814814814814687E-2</v>
      </c>
      <c r="J67">
        <v>0.62979999999999992</v>
      </c>
      <c r="K67" s="1">
        <v>-0.13604074074074091</v>
      </c>
      <c r="L67">
        <v>0.60099999999999998</v>
      </c>
      <c r="M67" s="1">
        <v>-5.2740740740740755E-2</v>
      </c>
      <c r="N67" s="1">
        <v>0.59935875226681179</v>
      </c>
      <c r="O67" s="1">
        <v>-0.12817039359929461</v>
      </c>
      <c r="P67" s="1">
        <v>-0.20198711950319737</v>
      </c>
      <c r="Q67" s="1"/>
      <c r="R67" s="1">
        <v>1.49326079348441</v>
      </c>
      <c r="S67" s="7">
        <v>169.99092671157001</v>
      </c>
      <c r="T67" s="6">
        <v>113.83873965840165</v>
      </c>
      <c r="U67" s="7" t="s">
        <v>20</v>
      </c>
    </row>
    <row r="68" spans="1:21" hidden="1" x14ac:dyDescent="0.2">
      <c r="B68" t="s">
        <v>82</v>
      </c>
      <c r="C68" t="s">
        <v>18</v>
      </c>
      <c r="D68">
        <v>0.65300000000000002</v>
      </c>
      <c r="E68" s="1">
        <v>-0.13744444444444437</v>
      </c>
      <c r="F68">
        <v>0.34</v>
      </c>
      <c r="G68" s="1">
        <v>-0.29592592592592565</v>
      </c>
      <c r="H68">
        <v>0.66200000000000003</v>
      </c>
      <c r="I68" s="1">
        <v>-0.15881481481481463</v>
      </c>
      <c r="J68">
        <v>0.51149999999999995</v>
      </c>
      <c r="K68" s="1">
        <v>-0.25434074074074087</v>
      </c>
      <c r="L68">
        <v>0.33799999999999997</v>
      </c>
      <c r="M68" s="1">
        <v>-0.31574074074074077</v>
      </c>
      <c r="N68" s="1">
        <v>0.47973619388208799</v>
      </c>
      <c r="O68" s="1">
        <v>-0.24779295198401841</v>
      </c>
      <c r="P68" s="1">
        <v>-0.20198711950319737</v>
      </c>
      <c r="Q68" s="1"/>
      <c r="R68" s="1">
        <v>58.976100283286101</v>
      </c>
      <c r="S68" s="7">
        <v>77025.134056195297</v>
      </c>
      <c r="T68" s="6">
        <v>1306.0397972434998</v>
      </c>
      <c r="U68" s="7" t="s">
        <v>20</v>
      </c>
    </row>
    <row r="69" spans="1:21" x14ac:dyDescent="0.2">
      <c r="A69" t="s">
        <v>185</v>
      </c>
      <c r="B69" t="s">
        <v>59</v>
      </c>
      <c r="C69" t="s">
        <v>16</v>
      </c>
      <c r="D69">
        <v>0.30099999999999999</v>
      </c>
      <c r="E69" s="1">
        <v>-0.4894444444444444</v>
      </c>
      <c r="F69">
        <v>0.68</v>
      </c>
      <c r="G69" s="1">
        <v>4.4074074074074376E-2</v>
      </c>
      <c r="H69">
        <v>0.57300000000000006</v>
      </c>
      <c r="I69" s="1">
        <v>-0.2478148148148146</v>
      </c>
      <c r="J69">
        <v>0.30620000000000003</v>
      </c>
      <c r="K69" s="1">
        <v>-0.45964074074074079</v>
      </c>
      <c r="L69">
        <v>0.52</v>
      </c>
      <c r="M69" s="1">
        <v>-0.13374074074074072</v>
      </c>
      <c r="N69" s="1">
        <v>0.45107391385429801</v>
      </c>
      <c r="O69" s="1">
        <v>-0.27645523201180838</v>
      </c>
      <c r="P69" s="1">
        <v>-0.20198711950319737</v>
      </c>
      <c r="Q69" s="1">
        <v>7.0238091615336201E-2</v>
      </c>
      <c r="R69" s="1">
        <v>63.7862332577903</v>
      </c>
      <c r="S69" s="7">
        <v>6090.8978012999996</v>
      </c>
      <c r="T69" s="6">
        <v>95.489222206989467</v>
      </c>
      <c r="U69" s="7">
        <v>2239.2479453086535</v>
      </c>
    </row>
    <row r="70" spans="1:21" hidden="1" x14ac:dyDescent="0.2">
      <c r="B70" t="s">
        <v>84</v>
      </c>
      <c r="C70" t="s">
        <v>14</v>
      </c>
      <c r="D70">
        <v>0.91899999999999993</v>
      </c>
      <c r="E70" s="1">
        <v>0.12855555555555553</v>
      </c>
      <c r="F70">
        <v>0.77</v>
      </c>
      <c r="G70" s="1">
        <v>0.13407407407407435</v>
      </c>
      <c r="H70">
        <v>0.87899999999999989</v>
      </c>
      <c r="I70" s="1">
        <v>5.8185185185185229E-2</v>
      </c>
      <c r="J70">
        <v>0.85589999999999999</v>
      </c>
      <c r="K70" s="1">
        <v>9.0059259259259172E-2</v>
      </c>
      <c r="L70">
        <v>0.65700000000000003</v>
      </c>
      <c r="M70" s="1">
        <v>3.259259259259295E-3</v>
      </c>
      <c r="N70" s="1">
        <v>0.81050687215847472</v>
      </c>
      <c r="O70" s="1">
        <v>8.2977726292368326E-2</v>
      </c>
      <c r="P70" s="1">
        <v>-0.20198711950319737</v>
      </c>
      <c r="Q70" s="1"/>
      <c r="R70" s="1">
        <v>1.5619365354107599</v>
      </c>
      <c r="S70" s="7">
        <v>280.64539787287498</v>
      </c>
      <c r="T70" s="6">
        <v>179.67784958629611</v>
      </c>
      <c r="U70" s="7" t="s">
        <v>20</v>
      </c>
    </row>
    <row r="71" spans="1:21" x14ac:dyDescent="0.2">
      <c r="A71" t="s">
        <v>188</v>
      </c>
      <c r="B71" t="s">
        <v>83</v>
      </c>
      <c r="C71" t="s">
        <v>16</v>
      </c>
      <c r="D71">
        <v>0.42000000000000004</v>
      </c>
      <c r="E71" s="1">
        <v>-0.37044444444444435</v>
      </c>
      <c r="F71">
        <v>0.28999999999999998</v>
      </c>
      <c r="G71" s="1">
        <v>-0.34592592592592569</v>
      </c>
      <c r="H71">
        <v>0.68300000000000005</v>
      </c>
      <c r="I71" s="1">
        <v>-0.13781481481481461</v>
      </c>
      <c r="J71">
        <v>0.48880000000000001</v>
      </c>
      <c r="K71" s="1">
        <v>-0.27704074074074081</v>
      </c>
      <c r="L71">
        <v>0.44900000000000001</v>
      </c>
      <c r="M71" s="1">
        <v>-0.20474074074074072</v>
      </c>
      <c r="N71" s="1">
        <v>0.44904421527130123</v>
      </c>
      <c r="O71" s="1">
        <v>-0.27848493059480517</v>
      </c>
      <c r="P71" s="1">
        <v>-0.20198711950319737</v>
      </c>
      <c r="Q71" s="1" t="s">
        <v>20</v>
      </c>
      <c r="R71" s="1">
        <v>15.474367427761999</v>
      </c>
      <c r="S71" s="7">
        <v>8579.7307349707498</v>
      </c>
      <c r="T71" s="6">
        <v>554.44791362380136</v>
      </c>
      <c r="U71" s="7">
        <v>2239.2479453086535</v>
      </c>
    </row>
    <row r="72" spans="1:21" x14ac:dyDescent="0.2">
      <c r="A72" t="s">
        <v>191</v>
      </c>
      <c r="B72" t="s">
        <v>98</v>
      </c>
      <c r="C72" t="s">
        <v>16</v>
      </c>
      <c r="D72">
        <v>0.41799999999999998</v>
      </c>
      <c r="E72" s="1">
        <v>-0.37244444444444441</v>
      </c>
      <c r="F72">
        <v>0.33</v>
      </c>
      <c r="G72" s="1">
        <v>-0.30592592592592566</v>
      </c>
      <c r="H72">
        <v>0.57599999999999996</v>
      </c>
      <c r="I72" s="1">
        <v>-0.24481481481481471</v>
      </c>
      <c r="J72">
        <v>0.52439999999999998</v>
      </c>
      <c r="K72" s="1">
        <v>-0.24144074074074084</v>
      </c>
      <c r="L72">
        <v>0.39700000000000002</v>
      </c>
      <c r="M72" s="1">
        <v>-0.25674074074074071</v>
      </c>
      <c r="N72" s="1">
        <v>0.44026400399200899</v>
      </c>
      <c r="O72" s="1">
        <v>-0.28726514187409741</v>
      </c>
      <c r="P72" s="1">
        <v>-0.20198711950319737</v>
      </c>
      <c r="Q72" s="1">
        <v>4.6956270029030203E-2</v>
      </c>
      <c r="R72" s="1">
        <v>5.8604884419263401</v>
      </c>
      <c r="S72" s="7">
        <v>10844.9400192176</v>
      </c>
      <c r="T72" s="6">
        <v>1850.5181140930417</v>
      </c>
      <c r="U72" s="7">
        <v>2239.2479453086535</v>
      </c>
    </row>
    <row r="73" spans="1:21" hidden="1" x14ac:dyDescent="0.2">
      <c r="B73" t="s">
        <v>87</v>
      </c>
      <c r="C73" t="s">
        <v>23</v>
      </c>
      <c r="D73">
        <v>0.94499999999999995</v>
      </c>
      <c r="E73" s="1">
        <v>0.15455555555555556</v>
      </c>
      <c r="F73">
        <v>0.72</v>
      </c>
      <c r="G73" s="1">
        <v>8.4074074074074301E-2</v>
      </c>
      <c r="H73">
        <v>0.873</v>
      </c>
      <c r="I73" s="1">
        <v>5.2185185185185334E-2</v>
      </c>
      <c r="J73">
        <v>0.8012999999999999</v>
      </c>
      <c r="K73" s="1">
        <v>3.5459259259259079E-2</v>
      </c>
      <c r="L73">
        <v>0.64300000000000002</v>
      </c>
      <c r="M73" s="1">
        <v>-1.0740740740740717E-2</v>
      </c>
      <c r="N73" s="1">
        <v>0.78914522473213689</v>
      </c>
      <c r="O73" s="1">
        <v>6.1616078866030488E-2</v>
      </c>
      <c r="P73" s="1">
        <v>-0.20198711950319737</v>
      </c>
      <c r="Q73" s="1"/>
      <c r="R73" s="1">
        <v>0</v>
      </c>
      <c r="S73" s="7">
        <v>0</v>
      </c>
      <c r="T73" s="6" t="s">
        <v>20</v>
      </c>
      <c r="U73" s="7" t="s">
        <v>20</v>
      </c>
    </row>
    <row r="74" spans="1:21" hidden="1" x14ac:dyDescent="0.2">
      <c r="B74" t="s">
        <v>88</v>
      </c>
      <c r="C74" t="s">
        <v>18</v>
      </c>
      <c r="D74">
        <v>0.78</v>
      </c>
      <c r="E74" s="1">
        <v>-1.0444444444444367E-2</v>
      </c>
      <c r="F74">
        <v>0.62</v>
      </c>
      <c r="G74" s="1">
        <v>-1.5925925925925677E-2</v>
      </c>
      <c r="H74">
        <v>0.74299999999999999</v>
      </c>
      <c r="I74" s="1">
        <v>-7.781481481481467E-2</v>
      </c>
      <c r="J74">
        <v>0.5323</v>
      </c>
      <c r="K74" s="1">
        <v>-0.23354074074074083</v>
      </c>
      <c r="L74">
        <v>0.48100000000000004</v>
      </c>
      <c r="M74" s="1">
        <v>-0.17274074074074069</v>
      </c>
      <c r="N74" s="1">
        <v>0.62051935115290069</v>
      </c>
      <c r="O74" s="1">
        <v>-0.10700979471320571</v>
      </c>
      <c r="P74" s="1">
        <v>-0.20198711950319737</v>
      </c>
      <c r="Q74" s="1"/>
      <c r="R74" s="1">
        <v>17.729459260623202</v>
      </c>
      <c r="S74" s="7">
        <v>4984.2622662222502</v>
      </c>
      <c r="T74" s="6">
        <v>281.12883720555448</v>
      </c>
      <c r="U74" s="7" t="s">
        <v>20</v>
      </c>
    </row>
    <row r="75" spans="1:21" hidden="1" x14ac:dyDescent="0.2">
      <c r="B75" t="s">
        <v>89</v>
      </c>
      <c r="C75" t="s">
        <v>14</v>
      </c>
      <c r="D75">
        <v>0.76900000000000002</v>
      </c>
      <c r="E75" s="1">
        <v>-2.1444444444444377E-2</v>
      </c>
      <c r="F75">
        <v>0.56000000000000005</v>
      </c>
      <c r="G75" s="1">
        <v>-7.5925925925925619E-2</v>
      </c>
      <c r="H75">
        <v>0.79500000000000004</v>
      </c>
      <c r="I75" s="1">
        <v>-2.5814814814814624E-2</v>
      </c>
      <c r="J75">
        <v>0.69799999999999995</v>
      </c>
      <c r="K75" s="1">
        <v>-6.7840740740740868E-2</v>
      </c>
      <c r="L75">
        <v>0.60499999999999998</v>
      </c>
      <c r="M75" s="1">
        <v>-4.8740740740740751E-2</v>
      </c>
      <c r="N75" s="1">
        <v>0.67923250099975152</v>
      </c>
      <c r="O75" s="1">
        <v>-4.8296644866354876E-2</v>
      </c>
      <c r="P75" s="1">
        <v>-0.20198711950319737</v>
      </c>
      <c r="Q75" s="1"/>
      <c r="R75" s="1">
        <v>3.1964182719546699</v>
      </c>
      <c r="S75" s="7">
        <v>1372.7569175953199</v>
      </c>
      <c r="T75" s="6">
        <v>429.46723513623681</v>
      </c>
      <c r="U75" s="7" t="s">
        <v>20</v>
      </c>
    </row>
    <row r="76" spans="1:21" hidden="1" x14ac:dyDescent="0.2">
      <c r="B76" t="s">
        <v>90</v>
      </c>
      <c r="C76" t="s">
        <v>23</v>
      </c>
      <c r="D76">
        <v>0.70599999999999996</v>
      </c>
      <c r="E76" s="1">
        <v>-8.4444444444444433E-2</v>
      </c>
      <c r="F76">
        <v>0.44</v>
      </c>
      <c r="G76" s="1">
        <v>-0.19592592592592567</v>
      </c>
      <c r="H76">
        <v>0.75600000000000001</v>
      </c>
      <c r="I76" s="1">
        <v>-6.4814814814814659E-2</v>
      </c>
      <c r="J76">
        <v>0.77300000000000002</v>
      </c>
      <c r="K76" s="1">
        <v>7.1592592592591986E-3</v>
      </c>
      <c r="L76">
        <v>0.48499999999999999</v>
      </c>
      <c r="M76" s="1">
        <v>-0.16874074074074075</v>
      </c>
      <c r="N76" s="1">
        <v>0.615092003633678</v>
      </c>
      <c r="O76" s="1">
        <v>-0.1124371422324284</v>
      </c>
      <c r="P76" s="1">
        <v>-0.20198711950319737</v>
      </c>
      <c r="Q76" s="1"/>
      <c r="R76" s="1">
        <v>0</v>
      </c>
      <c r="S76" s="7">
        <v>0</v>
      </c>
      <c r="T76" s="6" t="s">
        <v>20</v>
      </c>
      <c r="U76" s="7" t="s">
        <v>20</v>
      </c>
    </row>
    <row r="77" spans="1:21" hidden="1" x14ac:dyDescent="0.2">
      <c r="B77" t="s">
        <v>91</v>
      </c>
      <c r="C77" t="s">
        <v>18</v>
      </c>
      <c r="D77">
        <v>0.30399999999999999</v>
      </c>
      <c r="E77" s="1">
        <v>-0.4864444444444444</v>
      </c>
      <c r="F77">
        <v>0.46</v>
      </c>
      <c r="G77" s="1">
        <v>-0.17592592592592565</v>
      </c>
      <c r="H77">
        <v>0.63200000000000001</v>
      </c>
      <c r="I77" s="1">
        <v>-0.18881481481481466</v>
      </c>
      <c r="J77">
        <v>0.44299999999999995</v>
      </c>
      <c r="K77" s="1">
        <v>-0.32284074074074087</v>
      </c>
      <c r="L77">
        <v>0.47499999999999998</v>
      </c>
      <c r="M77" s="1">
        <v>-0.17874074074074076</v>
      </c>
      <c r="N77" s="1">
        <v>0.4507016685515457</v>
      </c>
      <c r="O77" s="1">
        <v>-0.2768274773145607</v>
      </c>
      <c r="P77" s="1">
        <v>-0.20198711950319737</v>
      </c>
      <c r="Q77" s="1"/>
      <c r="R77" s="1">
        <v>0.18560619892351199</v>
      </c>
      <c r="S77" s="7">
        <v>170.79277070549199</v>
      </c>
      <c r="T77" s="6">
        <v>920.18893601649268</v>
      </c>
      <c r="U77" s="7" t="s">
        <v>20</v>
      </c>
    </row>
    <row r="78" spans="1:21" hidden="1" x14ac:dyDescent="0.2">
      <c r="B78" t="s">
        <v>92</v>
      </c>
      <c r="C78" t="s">
        <v>18</v>
      </c>
      <c r="D78">
        <v>0.84000000000000008</v>
      </c>
      <c r="E78" s="1">
        <v>4.9555555555555686E-2</v>
      </c>
      <c r="F78">
        <v>0.73</v>
      </c>
      <c r="G78" s="1">
        <v>9.407407407407431E-2</v>
      </c>
      <c r="H78">
        <v>0.84000000000000008</v>
      </c>
      <c r="I78" s="1">
        <v>1.9185185185185416E-2</v>
      </c>
      <c r="J78">
        <v>0.62119999999999997</v>
      </c>
      <c r="K78" s="1">
        <v>-0.14464074074074085</v>
      </c>
      <c r="L78">
        <v>0.61699999999999999</v>
      </c>
      <c r="M78" s="1">
        <v>-3.674074074074074E-2</v>
      </c>
      <c r="N78" s="1">
        <v>0.72290230359186824</v>
      </c>
      <c r="O78" s="1">
        <v>-4.6268422742381521E-3</v>
      </c>
      <c r="P78" s="1">
        <v>-0.20198711950319737</v>
      </c>
      <c r="Q78" s="1"/>
      <c r="R78" s="1">
        <v>2.37759071813031</v>
      </c>
      <c r="S78" s="7">
        <v>591.760867514805</v>
      </c>
      <c r="T78" s="6">
        <v>248.89097311927344</v>
      </c>
      <c r="U78" s="7" t="s">
        <v>20</v>
      </c>
    </row>
    <row r="79" spans="1:21" hidden="1" x14ac:dyDescent="0.2">
      <c r="B79" t="s">
        <v>93</v>
      </c>
      <c r="C79" t="s">
        <v>18</v>
      </c>
      <c r="D79">
        <v>0.308</v>
      </c>
      <c r="E79" s="1">
        <v>-0.4824444444444444</v>
      </c>
      <c r="F79">
        <v>0.39</v>
      </c>
      <c r="G79" s="1">
        <v>-0.24592592592592566</v>
      </c>
      <c r="H79">
        <v>0.64</v>
      </c>
      <c r="I79" s="1">
        <v>-0.18081481481481465</v>
      </c>
      <c r="J79">
        <v>0.41110000000000002</v>
      </c>
      <c r="K79" s="1">
        <v>-0.3547407407407408</v>
      </c>
      <c r="L79">
        <v>0.47499999999999998</v>
      </c>
      <c r="M79" s="1">
        <v>-0.17874074074074076</v>
      </c>
      <c r="N79" s="1">
        <v>0.43180461216557603</v>
      </c>
      <c r="O79" s="1">
        <v>-0.29572453370053037</v>
      </c>
      <c r="P79" s="1">
        <v>-0.20198711950319737</v>
      </c>
      <c r="Q79" s="1"/>
      <c r="R79" s="1">
        <v>19.9918414787535</v>
      </c>
      <c r="S79" s="7">
        <v>68156.739483412501</v>
      </c>
      <c r="T79" s="6">
        <v>3409.2276869965508</v>
      </c>
      <c r="U79" s="7" t="s">
        <v>20</v>
      </c>
    </row>
    <row r="80" spans="1:21" hidden="1" x14ac:dyDescent="0.2">
      <c r="B80" t="s">
        <v>94</v>
      </c>
      <c r="C80" t="s">
        <v>23</v>
      </c>
      <c r="D80">
        <v>0.505</v>
      </c>
      <c r="E80" s="1">
        <v>-0.28544444444444439</v>
      </c>
      <c r="F80">
        <v>0.31</v>
      </c>
      <c r="G80" s="1">
        <v>-0.32592592592592567</v>
      </c>
      <c r="H80">
        <v>0.65700000000000003</v>
      </c>
      <c r="I80" s="1">
        <v>-0.16381481481481464</v>
      </c>
      <c r="J80">
        <v>0.53220000000000001</v>
      </c>
      <c r="K80" s="1">
        <v>-0.23364074074074082</v>
      </c>
      <c r="L80">
        <v>0.36899999999999999</v>
      </c>
      <c r="M80" s="1">
        <v>-0.28474074074074074</v>
      </c>
      <c r="N80" s="1">
        <v>0.45820933800279018</v>
      </c>
      <c r="O80" s="1">
        <v>-0.26931980786331622</v>
      </c>
      <c r="P80" s="1">
        <v>-0.20198711950319737</v>
      </c>
      <c r="Q80" s="1"/>
      <c r="R80" s="1">
        <v>0</v>
      </c>
      <c r="S80" s="7">
        <v>0</v>
      </c>
      <c r="T80" s="6" t="s">
        <v>20</v>
      </c>
      <c r="U80" s="7" t="s">
        <v>20</v>
      </c>
    </row>
    <row r="81" spans="1:21" hidden="1" x14ac:dyDescent="0.2">
      <c r="B81" t="s">
        <v>95</v>
      </c>
      <c r="C81" t="s">
        <v>18</v>
      </c>
      <c r="D81">
        <v>0.37</v>
      </c>
      <c r="E81" s="1">
        <v>-0.4204444444444444</v>
      </c>
      <c r="F81">
        <v>0.26</v>
      </c>
      <c r="G81" s="1">
        <v>-0.37592592592592566</v>
      </c>
      <c r="H81">
        <v>0.66399999999999992</v>
      </c>
      <c r="I81" s="1">
        <v>-0.15681481481481474</v>
      </c>
      <c r="J81">
        <v>0.49109999999999998</v>
      </c>
      <c r="K81" s="1">
        <v>-0.27474074074074084</v>
      </c>
      <c r="L81">
        <v>0.42200000000000004</v>
      </c>
      <c r="M81" s="1">
        <v>-0.23174074074074069</v>
      </c>
      <c r="N81" s="1">
        <v>0.42108047803520032</v>
      </c>
      <c r="O81" s="1">
        <v>-0.30644866783090607</v>
      </c>
      <c r="P81" s="1">
        <v>-0.20198711950319737</v>
      </c>
      <c r="Q81" s="1"/>
      <c r="R81" s="1">
        <v>2.3372709405099099E-2</v>
      </c>
      <c r="S81" s="7">
        <v>160</v>
      </c>
      <c r="T81" s="6">
        <v>6845.5906085536517</v>
      </c>
      <c r="U81" s="7" t="s">
        <v>20</v>
      </c>
    </row>
    <row r="82" spans="1:21" hidden="1" x14ac:dyDescent="0.2">
      <c r="B82" t="s">
        <v>96</v>
      </c>
      <c r="C82" t="s">
        <v>23</v>
      </c>
      <c r="D82">
        <v>0.30499999999999999</v>
      </c>
      <c r="E82" s="1">
        <v>-0.4854444444444444</v>
      </c>
      <c r="F82">
        <v>0.22</v>
      </c>
      <c r="G82" s="1">
        <v>-0.4159259259259257</v>
      </c>
      <c r="H82">
        <v>0.60799999999999998</v>
      </c>
      <c r="I82" s="1">
        <v>-0.21281481481481468</v>
      </c>
      <c r="J82">
        <v>0.34279999999999999</v>
      </c>
      <c r="K82" s="1">
        <v>-0.42304074074074083</v>
      </c>
      <c r="L82">
        <v>0.31</v>
      </c>
      <c r="M82" s="1">
        <v>-0.34374074074074074</v>
      </c>
      <c r="N82" s="1">
        <v>0.33682608800842911</v>
      </c>
      <c r="O82" s="1">
        <v>-0.39070305785767728</v>
      </c>
      <c r="P82" s="1">
        <v>-0.20198711950319737</v>
      </c>
      <c r="Q82" s="1"/>
      <c r="R82" s="1">
        <v>0</v>
      </c>
      <c r="S82" s="7">
        <v>0</v>
      </c>
      <c r="T82" s="6" t="s">
        <v>20</v>
      </c>
      <c r="U82" s="7" t="s">
        <v>20</v>
      </c>
    </row>
    <row r="83" spans="1:21" hidden="1" x14ac:dyDescent="0.2">
      <c r="B83" t="s">
        <v>97</v>
      </c>
      <c r="C83" t="s">
        <v>18</v>
      </c>
      <c r="D83">
        <v>0.80899999999999994</v>
      </c>
      <c r="E83" s="1">
        <v>1.8555555555555547E-2</v>
      </c>
      <c r="F83">
        <v>0.63</v>
      </c>
      <c r="G83" s="1">
        <v>-5.925925925925668E-3</v>
      </c>
      <c r="H83">
        <v>0.81199999999999994</v>
      </c>
      <c r="I83" s="1">
        <v>-8.8148148148147198E-3</v>
      </c>
      <c r="J83">
        <v>0.64870000000000005</v>
      </c>
      <c r="K83" s="1">
        <v>-0.11714074074074077</v>
      </c>
      <c r="L83">
        <v>0.51</v>
      </c>
      <c r="M83" s="1">
        <v>-0.14374074074074072</v>
      </c>
      <c r="N83" s="1">
        <v>0.67188018769630453</v>
      </c>
      <c r="O83" s="1">
        <v>-5.5648958169801865E-2</v>
      </c>
      <c r="P83" s="1">
        <v>-0.20198711950319737</v>
      </c>
      <c r="Q83" s="1"/>
      <c r="R83" s="1">
        <v>5.51501108781869E-2</v>
      </c>
      <c r="S83" s="7">
        <v>200</v>
      </c>
      <c r="T83" s="6">
        <v>3626.465963808324</v>
      </c>
      <c r="U83" s="7" t="s">
        <v>20</v>
      </c>
    </row>
    <row r="84" spans="1:21" x14ac:dyDescent="0.2">
      <c r="A84" t="s">
        <v>194</v>
      </c>
      <c r="B84" t="s">
        <v>118</v>
      </c>
      <c r="C84" t="s">
        <v>16</v>
      </c>
      <c r="D84">
        <v>0.312</v>
      </c>
      <c r="E84" s="1">
        <v>-0.47844444444444439</v>
      </c>
      <c r="F84">
        <v>0.43</v>
      </c>
      <c r="G84" s="1">
        <v>-0.20592592592592568</v>
      </c>
      <c r="H84">
        <v>0.55599999999999994</v>
      </c>
      <c r="I84" s="1">
        <v>-0.26481481481481473</v>
      </c>
      <c r="J84">
        <v>0.42520000000000002</v>
      </c>
      <c r="K84" s="1">
        <v>-0.3406407407407408</v>
      </c>
      <c r="L84">
        <v>0.51900000000000002</v>
      </c>
      <c r="M84" s="1">
        <v>-0.13474074074074072</v>
      </c>
      <c r="N84" s="1">
        <v>0.43983692977767763</v>
      </c>
      <c r="O84" s="1">
        <v>-0.28769221608842876</v>
      </c>
      <c r="P84" s="1">
        <v>-0.20198711950319737</v>
      </c>
      <c r="Q84" s="1" t="s">
        <v>20</v>
      </c>
      <c r="R84" s="1">
        <v>39.203735580736499</v>
      </c>
      <c r="S84" s="7">
        <v>18442.4118602175</v>
      </c>
      <c r="T84" s="6">
        <v>470.42486097369584</v>
      </c>
      <c r="U84" s="7">
        <v>2239.2479453086535</v>
      </c>
    </row>
    <row r="85" spans="1:21" hidden="1" x14ac:dyDescent="0.2">
      <c r="B85" t="s">
        <v>99</v>
      </c>
      <c r="C85" t="s">
        <v>23</v>
      </c>
      <c r="D85">
        <v>0.17699999999999999</v>
      </c>
      <c r="E85" s="1">
        <v>-0.61344444444444446</v>
      </c>
      <c r="F85">
        <v>0.28000000000000003</v>
      </c>
      <c r="G85" s="1">
        <v>-0.35592592592592565</v>
      </c>
      <c r="H85">
        <v>0.53400000000000003</v>
      </c>
      <c r="I85" s="1">
        <v>-0.28681481481481463</v>
      </c>
      <c r="J85">
        <v>0.33759999999999996</v>
      </c>
      <c r="K85" s="1">
        <v>-0.42824074074074087</v>
      </c>
      <c r="L85">
        <v>0.26100000000000001</v>
      </c>
      <c r="M85" s="1">
        <v>-0.39274074074074072</v>
      </c>
      <c r="N85" s="1">
        <v>0.29753845256407851</v>
      </c>
      <c r="O85" s="1">
        <v>-0.42999069330202788</v>
      </c>
      <c r="P85" s="1">
        <v>-0.20198711950319737</v>
      </c>
      <c r="Q85" s="1"/>
      <c r="R85" s="1">
        <v>0</v>
      </c>
      <c r="S85" s="7">
        <v>0</v>
      </c>
      <c r="T85" s="6" t="s">
        <v>20</v>
      </c>
      <c r="U85" s="7" t="s">
        <v>20</v>
      </c>
    </row>
    <row r="86" spans="1:21" hidden="1" x14ac:dyDescent="0.2">
      <c r="B86" t="s">
        <v>100</v>
      </c>
      <c r="C86" t="s">
        <v>23</v>
      </c>
      <c r="D86">
        <v>0.35599999999999998</v>
      </c>
      <c r="E86" s="1">
        <v>-0.43444444444444441</v>
      </c>
      <c r="F86">
        <v>0.24</v>
      </c>
      <c r="G86" s="1">
        <v>-0.39592592592592568</v>
      </c>
      <c r="H86">
        <v>0.57400000000000007</v>
      </c>
      <c r="I86" s="1">
        <v>-0.2468148148148146</v>
      </c>
      <c r="J86">
        <v>0.41909999999999997</v>
      </c>
      <c r="K86" s="1">
        <v>-0.34674074074074085</v>
      </c>
      <c r="L86">
        <v>0.40100000000000002</v>
      </c>
      <c r="M86" s="1">
        <v>-0.25274074074074071</v>
      </c>
      <c r="N86" s="1">
        <v>0.38300728372181159</v>
      </c>
      <c r="O86" s="1">
        <v>-0.34452186214429481</v>
      </c>
      <c r="P86" s="1">
        <v>-0.20198711950319737</v>
      </c>
      <c r="Q86" s="1"/>
      <c r="R86" s="1">
        <v>0</v>
      </c>
      <c r="S86" s="7">
        <v>0</v>
      </c>
      <c r="T86" s="6" t="s">
        <v>20</v>
      </c>
      <c r="U86" s="7" t="s">
        <v>20</v>
      </c>
    </row>
    <row r="87" spans="1:21" hidden="1" x14ac:dyDescent="0.2">
      <c r="B87" t="s">
        <v>101</v>
      </c>
      <c r="C87" t="s">
        <v>23</v>
      </c>
      <c r="D87">
        <v>0.55700000000000005</v>
      </c>
      <c r="E87" s="1">
        <v>-0.23344444444444434</v>
      </c>
      <c r="F87">
        <v>0.25</v>
      </c>
      <c r="G87" s="1">
        <v>-0.38592592592592567</v>
      </c>
      <c r="H87">
        <v>0.63900000000000001</v>
      </c>
      <c r="I87" s="1">
        <v>-0.18181481481481465</v>
      </c>
      <c r="J87">
        <v>0.65129999999999999</v>
      </c>
      <c r="K87" s="1">
        <v>-0.11454074074074083</v>
      </c>
      <c r="L87">
        <v>0.34100000000000003</v>
      </c>
      <c r="M87" s="1">
        <v>-0.31274074074074071</v>
      </c>
      <c r="N87" s="1">
        <v>0.45621157902771076</v>
      </c>
      <c r="O87" s="1">
        <v>-0.27131756683839564</v>
      </c>
      <c r="P87" s="1">
        <v>-0.20198711950319737</v>
      </c>
      <c r="Q87" s="1"/>
      <c r="R87" s="1">
        <v>0</v>
      </c>
      <c r="S87" s="7">
        <v>0</v>
      </c>
      <c r="T87" s="6" t="s">
        <v>20</v>
      </c>
      <c r="U87" s="7" t="s">
        <v>20</v>
      </c>
    </row>
    <row r="88" spans="1:21" x14ac:dyDescent="0.2">
      <c r="A88" t="s">
        <v>190</v>
      </c>
      <c r="B88" t="s">
        <v>86</v>
      </c>
      <c r="C88" t="s">
        <v>16</v>
      </c>
      <c r="D88">
        <v>0.71799999999999997</v>
      </c>
      <c r="E88" s="1">
        <v>-7.2444444444444422E-2</v>
      </c>
      <c r="F88">
        <v>0.39</v>
      </c>
      <c r="G88" s="1">
        <v>-0.24592592592592566</v>
      </c>
      <c r="H88">
        <v>0.629</v>
      </c>
      <c r="I88" s="1">
        <v>-0.19181481481481466</v>
      </c>
      <c r="J88">
        <v>0.31280000000000002</v>
      </c>
      <c r="K88" s="1">
        <v>-0.4530407407407408</v>
      </c>
      <c r="L88">
        <v>0.27600000000000002</v>
      </c>
      <c r="M88" s="1">
        <v>-0.37774074074074071</v>
      </c>
      <c r="N88" s="1">
        <v>0.43291546926706032</v>
      </c>
      <c r="O88" s="1">
        <v>-0.29461367659904608</v>
      </c>
      <c r="P88" s="1">
        <v>-0.20198711950319737</v>
      </c>
      <c r="Q88" s="1" t="s">
        <v>20</v>
      </c>
      <c r="R88" s="1">
        <v>32.304499631728</v>
      </c>
      <c r="S88" s="7">
        <v>37932.031973666097</v>
      </c>
      <c r="T88" s="6">
        <v>1174.2027397449917</v>
      </c>
      <c r="U88" s="7">
        <v>2239.2479453086535</v>
      </c>
    </row>
    <row r="89" spans="1:21" hidden="1" x14ac:dyDescent="0.2">
      <c r="B89" t="s">
        <v>103</v>
      </c>
      <c r="C89" t="s">
        <v>23</v>
      </c>
      <c r="D89">
        <v>0.61699999999999999</v>
      </c>
      <c r="E89" s="1">
        <v>-0.1734444444444444</v>
      </c>
      <c r="F89">
        <v>0.34</v>
      </c>
      <c r="G89" s="1">
        <v>-0.29592592592592565</v>
      </c>
      <c r="H89">
        <v>0.61299999999999999</v>
      </c>
      <c r="I89" s="1">
        <v>-0.20781481481481467</v>
      </c>
      <c r="J89">
        <v>0.35210000000000002</v>
      </c>
      <c r="K89" s="1">
        <v>-0.4137407407407408</v>
      </c>
      <c r="L89">
        <v>0.38700000000000001</v>
      </c>
      <c r="M89" s="1">
        <v>-0.26674074074074072</v>
      </c>
      <c r="N89" s="1">
        <v>0.44536933281845326</v>
      </c>
      <c r="O89" s="1">
        <v>-0.28215981304765314</v>
      </c>
      <c r="P89" s="1">
        <v>-0.20198711950319737</v>
      </c>
      <c r="Q89" s="1"/>
      <c r="R89" s="1">
        <v>0</v>
      </c>
      <c r="S89" s="7">
        <v>0</v>
      </c>
      <c r="T89" s="6" t="s">
        <v>20</v>
      </c>
      <c r="U89" s="7" t="s">
        <v>20</v>
      </c>
    </row>
    <row r="90" spans="1:21" hidden="1" x14ac:dyDescent="0.2">
      <c r="B90" t="s">
        <v>104</v>
      </c>
      <c r="C90" t="s">
        <v>23</v>
      </c>
      <c r="D90">
        <v>0.60599999999999998</v>
      </c>
      <c r="E90" s="1">
        <v>-0.18444444444444441</v>
      </c>
      <c r="F90">
        <v>0.39</v>
      </c>
      <c r="G90" s="1">
        <v>-0.24592592592592566</v>
      </c>
      <c r="H90">
        <v>0.64900000000000002</v>
      </c>
      <c r="I90" s="1">
        <v>-0.17181481481481464</v>
      </c>
      <c r="J90">
        <v>0.48920000000000002</v>
      </c>
      <c r="K90" s="1">
        <v>-0.2766407407407408</v>
      </c>
      <c r="L90">
        <v>0.36599999999999999</v>
      </c>
      <c r="M90" s="1">
        <v>-0.28774074074074074</v>
      </c>
      <c r="N90" s="1">
        <v>0.48724780612996049</v>
      </c>
      <c r="O90" s="1">
        <v>-0.2402813397361459</v>
      </c>
      <c r="P90" s="1">
        <v>-0.20198711950319737</v>
      </c>
      <c r="Q90" s="1"/>
      <c r="R90" s="1">
        <v>0</v>
      </c>
      <c r="S90" s="7">
        <v>0</v>
      </c>
      <c r="T90" s="6" t="s">
        <v>20</v>
      </c>
      <c r="U90" s="7" t="s">
        <v>20</v>
      </c>
    </row>
    <row r="91" spans="1:21" hidden="1" x14ac:dyDescent="0.2">
      <c r="B91" t="s">
        <v>105</v>
      </c>
      <c r="C91" t="s">
        <v>14</v>
      </c>
      <c r="D91">
        <v>0.73099999999999998</v>
      </c>
      <c r="E91" s="1">
        <v>-5.9444444444444411E-2</v>
      </c>
      <c r="F91">
        <v>0.61</v>
      </c>
      <c r="G91" s="1">
        <v>-2.5925925925925686E-2</v>
      </c>
      <c r="H91">
        <v>0.83900000000000008</v>
      </c>
      <c r="I91" s="1">
        <v>1.8185185185185415E-2</v>
      </c>
      <c r="J91">
        <v>0.81730000000000003</v>
      </c>
      <c r="K91" s="1">
        <v>5.1459259259259205E-2</v>
      </c>
      <c r="L91">
        <v>0.63900000000000001</v>
      </c>
      <c r="M91" s="1">
        <v>-1.4740740740740721E-2</v>
      </c>
      <c r="N91" s="1">
        <v>0.72140360122866543</v>
      </c>
      <c r="O91" s="1">
        <v>-6.1255446374409717E-3</v>
      </c>
      <c r="P91" s="1">
        <v>-0.20198711950319737</v>
      </c>
      <c r="Q91" s="1"/>
      <c r="R91" s="1">
        <v>0</v>
      </c>
      <c r="S91" s="7">
        <v>0</v>
      </c>
      <c r="T91" s="6" t="s">
        <v>20</v>
      </c>
      <c r="U91" s="7" t="s">
        <v>20</v>
      </c>
    </row>
    <row r="92" spans="1:21" hidden="1" x14ac:dyDescent="0.2">
      <c r="B92" t="s">
        <v>106</v>
      </c>
      <c r="C92" t="s">
        <v>14</v>
      </c>
      <c r="D92">
        <v>0.88100000000000001</v>
      </c>
      <c r="E92" s="1">
        <v>9.0555555555555611E-2</v>
      </c>
      <c r="F92">
        <v>0.78</v>
      </c>
      <c r="G92" s="1">
        <v>0.14407407407407435</v>
      </c>
      <c r="H92">
        <v>0.87100000000000011</v>
      </c>
      <c r="I92" s="1">
        <v>5.0185185185185444E-2</v>
      </c>
      <c r="J92">
        <v>0.83799999999999997</v>
      </c>
      <c r="K92" s="1">
        <v>7.2159259259259145E-2</v>
      </c>
      <c r="L92">
        <v>0.75</v>
      </c>
      <c r="M92" s="1">
        <v>9.6259259259259267E-2</v>
      </c>
      <c r="N92" s="1">
        <v>0.82239183459216891</v>
      </c>
      <c r="O92" s="1">
        <v>9.4862688726062516E-2</v>
      </c>
      <c r="P92" s="1">
        <v>-0.20198711950319737</v>
      </c>
      <c r="Q92" s="1"/>
      <c r="R92" s="1">
        <v>0</v>
      </c>
      <c r="S92" s="7">
        <v>0</v>
      </c>
      <c r="T92" s="6" t="s">
        <v>20</v>
      </c>
      <c r="U92" s="7" t="s">
        <v>20</v>
      </c>
    </row>
    <row r="93" spans="1:21" hidden="1" x14ac:dyDescent="0.2">
      <c r="B93" t="s">
        <v>107</v>
      </c>
      <c r="C93" t="s">
        <v>14</v>
      </c>
      <c r="D93">
        <v>0.73799999999999999</v>
      </c>
      <c r="E93" s="1">
        <v>-5.2444444444444405E-2</v>
      </c>
      <c r="F93">
        <v>0.6</v>
      </c>
      <c r="G93" s="1">
        <v>-3.5925925925925695E-2</v>
      </c>
      <c r="H93">
        <v>0.84499999999999997</v>
      </c>
      <c r="I93" s="1">
        <v>2.4185185185185309E-2</v>
      </c>
      <c r="J93">
        <v>0.82900000000000007</v>
      </c>
      <c r="K93" s="1">
        <v>6.3159259259259248E-2</v>
      </c>
      <c r="L93">
        <v>0.59899999999999998</v>
      </c>
      <c r="M93" s="1">
        <v>-5.4740740740740756E-2</v>
      </c>
      <c r="N93" s="1">
        <v>0.71418238584873073</v>
      </c>
      <c r="O93" s="1">
        <v>-1.334676001737567E-2</v>
      </c>
      <c r="P93" s="1">
        <v>-0.20198711950319737</v>
      </c>
      <c r="Q93" s="1"/>
      <c r="R93" s="1">
        <v>0</v>
      </c>
      <c r="S93" s="7">
        <v>0</v>
      </c>
      <c r="T93" s="6" t="s">
        <v>20</v>
      </c>
      <c r="U93" s="7" t="s">
        <v>20</v>
      </c>
    </row>
    <row r="94" spans="1:21" hidden="1" x14ac:dyDescent="0.2">
      <c r="B94" t="s">
        <v>108</v>
      </c>
      <c r="C94" t="s">
        <v>18</v>
      </c>
      <c r="D94">
        <v>0.504</v>
      </c>
      <c r="E94" s="1">
        <v>-0.28644444444444439</v>
      </c>
      <c r="F94">
        <v>0.38</v>
      </c>
      <c r="G94" s="1">
        <v>-0.25592592592592567</v>
      </c>
      <c r="H94">
        <v>0.54800000000000004</v>
      </c>
      <c r="I94" s="1">
        <v>-0.27281481481481462</v>
      </c>
      <c r="J94">
        <v>0.4597</v>
      </c>
      <c r="K94" s="1">
        <v>-0.30614074074074082</v>
      </c>
      <c r="L94">
        <v>0.39700000000000002</v>
      </c>
      <c r="M94" s="1">
        <v>-0.25674074074074071</v>
      </c>
      <c r="N94" s="1">
        <v>0.45336912459039402</v>
      </c>
      <c r="O94" s="1">
        <v>-0.27416002127571237</v>
      </c>
      <c r="P94" s="1">
        <v>-0.20198711950319737</v>
      </c>
      <c r="Q94" s="1"/>
      <c r="R94" s="1">
        <v>0.11762089232294599</v>
      </c>
      <c r="S94" s="7">
        <v>40.894043690047504</v>
      </c>
      <c r="T94" s="6">
        <v>347.67669996727034</v>
      </c>
      <c r="U94" s="7" t="s">
        <v>20</v>
      </c>
    </row>
    <row r="95" spans="1:21" hidden="1" x14ac:dyDescent="0.2">
      <c r="B95" t="s">
        <v>109</v>
      </c>
      <c r="C95" t="s">
        <v>18</v>
      </c>
      <c r="D95">
        <v>0.623</v>
      </c>
      <c r="E95" s="1">
        <v>-0.1674444444444444</v>
      </c>
      <c r="F95">
        <v>0.42</v>
      </c>
      <c r="G95" s="1">
        <v>-0.21592592592592569</v>
      </c>
      <c r="H95">
        <v>0.76600000000000001</v>
      </c>
      <c r="I95" s="1">
        <v>-5.481481481481465E-2</v>
      </c>
      <c r="J95">
        <v>0.74860000000000004</v>
      </c>
      <c r="K95" s="1">
        <v>-1.7240740740740779E-2</v>
      </c>
      <c r="L95">
        <v>0.45600000000000002</v>
      </c>
      <c r="M95" s="1">
        <v>-0.19774074074074072</v>
      </c>
      <c r="N95" s="1">
        <v>0.58483876915217625</v>
      </c>
      <c r="O95" s="1">
        <v>-0.14269037671393014</v>
      </c>
      <c r="P95" s="1">
        <v>-0.20198711950319737</v>
      </c>
      <c r="Q95" s="1"/>
      <c r="R95" s="1">
        <v>9.9412747875354097E-6</v>
      </c>
      <c r="S95" s="7">
        <v>0</v>
      </c>
      <c r="T95" s="6">
        <v>0</v>
      </c>
      <c r="U95" s="7" t="s">
        <v>20</v>
      </c>
    </row>
    <row r="96" spans="1:21" hidden="1" x14ac:dyDescent="0.2">
      <c r="B96" t="s">
        <v>110</v>
      </c>
      <c r="C96" t="s">
        <v>23</v>
      </c>
      <c r="D96">
        <v>0.52600000000000002</v>
      </c>
      <c r="E96" s="1">
        <v>-0.26444444444444437</v>
      </c>
      <c r="F96">
        <v>0.25</v>
      </c>
      <c r="G96" s="1">
        <v>-0.38592592592592567</v>
      </c>
      <c r="H96">
        <v>0.63600000000000001</v>
      </c>
      <c r="I96" s="1">
        <v>-0.18481481481481465</v>
      </c>
      <c r="J96">
        <v>0.54069999999999996</v>
      </c>
      <c r="K96" s="1">
        <v>-0.22514074074074086</v>
      </c>
      <c r="L96">
        <v>0.29899999999999999</v>
      </c>
      <c r="M96" s="1">
        <v>-0.35474074074074075</v>
      </c>
      <c r="N96" s="1">
        <v>0.42286533557416711</v>
      </c>
      <c r="O96" s="1">
        <v>-0.30466381029193929</v>
      </c>
      <c r="P96" s="1">
        <v>-0.20198711950319737</v>
      </c>
      <c r="Q96" s="1"/>
      <c r="R96" s="1">
        <v>0</v>
      </c>
      <c r="S96" s="7">
        <v>0</v>
      </c>
      <c r="T96" s="6" t="s">
        <v>20</v>
      </c>
      <c r="U96" s="7" t="s">
        <v>20</v>
      </c>
    </row>
    <row r="97" spans="1:21" hidden="1" x14ac:dyDescent="0.2">
      <c r="B97" t="s">
        <v>111</v>
      </c>
      <c r="C97" t="s">
        <v>18</v>
      </c>
      <c r="D97">
        <v>0.51400000000000001</v>
      </c>
      <c r="E97" s="1">
        <v>-0.27644444444444438</v>
      </c>
      <c r="F97">
        <v>0.31</v>
      </c>
      <c r="G97" s="1">
        <v>-0.32592592592592567</v>
      </c>
      <c r="H97">
        <v>0.65500000000000003</v>
      </c>
      <c r="I97" s="1">
        <v>-0.16581481481481464</v>
      </c>
      <c r="J97">
        <v>0.49009999999999998</v>
      </c>
      <c r="K97" s="1">
        <v>-0.27574074074074084</v>
      </c>
      <c r="L97">
        <v>0.44700000000000001</v>
      </c>
      <c r="M97" s="1">
        <v>-0.20674074074074072</v>
      </c>
      <c r="N97" s="1">
        <v>0.46971201319461764</v>
      </c>
      <c r="O97" s="1">
        <v>-0.25781713267148876</v>
      </c>
      <c r="P97" s="1">
        <v>-0.20198711950319737</v>
      </c>
      <c r="Q97" s="1"/>
      <c r="R97" s="1">
        <v>23.9091294985835</v>
      </c>
      <c r="S97" s="7">
        <v>5106.1425532984804</v>
      </c>
      <c r="T97" s="6">
        <v>213.56455297132396</v>
      </c>
      <c r="U97" s="7" t="s">
        <v>20</v>
      </c>
    </row>
    <row r="98" spans="1:21" hidden="1" x14ac:dyDescent="0.2">
      <c r="B98" t="s">
        <v>112</v>
      </c>
      <c r="C98" t="s">
        <v>23</v>
      </c>
      <c r="D98">
        <v>0.60299999999999998</v>
      </c>
      <c r="E98" s="1">
        <v>-0.18744444444444441</v>
      </c>
      <c r="F98">
        <v>0.42</v>
      </c>
      <c r="G98" s="1">
        <v>-0.21592592592592569</v>
      </c>
      <c r="H98">
        <v>0.76400000000000001</v>
      </c>
      <c r="I98" s="1">
        <v>-5.6814814814814651E-2</v>
      </c>
      <c r="J98">
        <v>0.73780000000000001</v>
      </c>
      <c r="K98" s="1">
        <v>-2.804074074074081E-2</v>
      </c>
      <c r="L98">
        <v>0.5</v>
      </c>
      <c r="M98" s="1">
        <v>-0.15374074074074073</v>
      </c>
      <c r="N98" s="1">
        <v>0.5898121616657318</v>
      </c>
      <c r="O98" s="1">
        <v>-0.13771698420037459</v>
      </c>
      <c r="P98" s="1">
        <v>-0.20198711950319737</v>
      </c>
      <c r="Q98" s="1"/>
      <c r="R98" s="1">
        <v>0</v>
      </c>
      <c r="S98" s="7">
        <v>0</v>
      </c>
      <c r="T98" s="6" t="s">
        <v>20</v>
      </c>
      <c r="U98" s="7" t="s">
        <v>20</v>
      </c>
    </row>
    <row r="99" spans="1:21" hidden="1" x14ac:dyDescent="0.2">
      <c r="B99" t="s">
        <v>113</v>
      </c>
      <c r="C99" t="s">
        <v>23</v>
      </c>
      <c r="D99">
        <v>0.25800000000000001</v>
      </c>
      <c r="E99" s="1">
        <v>-0.53244444444444439</v>
      </c>
      <c r="F99">
        <v>0.28000000000000003</v>
      </c>
      <c r="G99" s="1">
        <v>-0.35592592592592565</v>
      </c>
      <c r="H99">
        <v>0.59000000000000008</v>
      </c>
      <c r="I99" s="1">
        <v>-0.23081481481481458</v>
      </c>
      <c r="J99">
        <v>0.50560000000000005</v>
      </c>
      <c r="K99" s="1">
        <v>-0.26024074074074077</v>
      </c>
      <c r="L99">
        <v>0.33899999999999997</v>
      </c>
      <c r="M99" s="1">
        <v>-0.31474074074074077</v>
      </c>
      <c r="N99" s="1">
        <v>0.37387575451439714</v>
      </c>
      <c r="O99" s="1">
        <v>-0.35365339135170926</v>
      </c>
      <c r="P99" s="1">
        <v>-0.20198711950319737</v>
      </c>
      <c r="Q99" s="1"/>
      <c r="R99" s="1">
        <v>0</v>
      </c>
      <c r="S99" s="7">
        <v>0</v>
      </c>
      <c r="T99" s="6" t="s">
        <v>20</v>
      </c>
      <c r="U99" s="7" t="s">
        <v>20</v>
      </c>
    </row>
    <row r="100" spans="1:21" hidden="1" x14ac:dyDescent="0.2">
      <c r="B100" t="s">
        <v>114</v>
      </c>
      <c r="C100" t="s">
        <v>14</v>
      </c>
      <c r="D100">
        <v>0.79299999999999993</v>
      </c>
      <c r="E100" s="1">
        <v>2.5555555555555332E-3</v>
      </c>
      <c r="F100">
        <v>0.51</v>
      </c>
      <c r="G100" s="1">
        <v>-0.12592592592592566</v>
      </c>
      <c r="H100">
        <v>0.82</v>
      </c>
      <c r="I100" s="1">
        <v>-8.1481481481471274E-4</v>
      </c>
      <c r="J100">
        <v>0.60960000000000003</v>
      </c>
      <c r="K100" s="1">
        <v>-0.15624074074074079</v>
      </c>
      <c r="L100">
        <v>0.66599999999999993</v>
      </c>
      <c r="M100" s="1">
        <v>1.2259259259259192E-2</v>
      </c>
      <c r="N100" s="1">
        <v>0.66963058355992344</v>
      </c>
      <c r="O100" s="1">
        <v>-5.7898562306182955E-2</v>
      </c>
      <c r="P100" s="1">
        <v>-0.20198711950319737</v>
      </c>
      <c r="Q100" s="1"/>
      <c r="R100" s="1">
        <v>0</v>
      </c>
      <c r="S100" s="7">
        <v>0</v>
      </c>
      <c r="T100" s="6" t="s">
        <v>20</v>
      </c>
      <c r="U100" s="7" t="s">
        <v>20</v>
      </c>
    </row>
    <row r="101" spans="1:21" x14ac:dyDescent="0.2">
      <c r="A101" t="s">
        <v>195</v>
      </c>
      <c r="B101" t="s">
        <v>125</v>
      </c>
      <c r="C101" t="s">
        <v>16</v>
      </c>
      <c r="D101">
        <v>0.42300000000000004</v>
      </c>
      <c r="E101" s="1">
        <v>-0.36744444444444435</v>
      </c>
      <c r="F101">
        <v>0.25</v>
      </c>
      <c r="G101" s="1">
        <v>-0.38592592592592567</v>
      </c>
      <c r="H101">
        <v>0.59599999999999997</v>
      </c>
      <c r="I101" s="1">
        <v>-0.22481481481481469</v>
      </c>
      <c r="J101">
        <v>0.51029999999999998</v>
      </c>
      <c r="K101" s="1">
        <v>-0.25554074074074085</v>
      </c>
      <c r="L101">
        <v>0.375</v>
      </c>
      <c r="M101" s="1">
        <v>-0.27874074074074073</v>
      </c>
      <c r="N101" s="1">
        <v>0.41331074349502783</v>
      </c>
      <c r="O101" s="1">
        <v>-0.31421840237107856</v>
      </c>
      <c r="P101" s="1">
        <v>-0.20198711950319737</v>
      </c>
      <c r="Q101" s="1">
        <v>0.12508358017454499</v>
      </c>
      <c r="R101" s="1">
        <v>44.406471161473</v>
      </c>
      <c r="S101" s="7">
        <v>160695.14929144201</v>
      </c>
      <c r="T101" s="6">
        <v>3618.7327001759359</v>
      </c>
      <c r="U101" s="7">
        <v>2239.2479453086535</v>
      </c>
    </row>
    <row r="102" spans="1:21" hidden="1" x14ac:dyDescent="0.2">
      <c r="B102" t="s">
        <v>116</v>
      </c>
      <c r="C102" t="s">
        <v>23</v>
      </c>
      <c r="D102">
        <v>0.66700000000000004</v>
      </c>
      <c r="E102" s="1">
        <v>-0.12344444444444436</v>
      </c>
      <c r="F102">
        <v>0.46</v>
      </c>
      <c r="G102" s="1">
        <v>-0.17592592592592565</v>
      </c>
      <c r="H102">
        <v>0.78</v>
      </c>
      <c r="I102" s="1">
        <v>-4.0814814814814637E-2</v>
      </c>
      <c r="J102">
        <v>0.73209999999999997</v>
      </c>
      <c r="K102" s="1">
        <v>-3.3740740740740849E-2</v>
      </c>
      <c r="L102">
        <v>0.47600000000000003</v>
      </c>
      <c r="M102" s="1">
        <v>-0.1777407407407407</v>
      </c>
      <c r="N102" s="1">
        <v>0.6084587285276104</v>
      </c>
      <c r="O102" s="1">
        <v>-0.11907041733849599</v>
      </c>
      <c r="P102" s="1">
        <v>-0.20198711950319737</v>
      </c>
      <c r="Q102" s="1"/>
      <c r="R102" s="1">
        <v>0</v>
      </c>
      <c r="S102" s="7">
        <v>0</v>
      </c>
      <c r="T102" s="6" t="s">
        <v>20</v>
      </c>
      <c r="U102" s="7" t="s">
        <v>20</v>
      </c>
    </row>
    <row r="103" spans="1:21" hidden="1" x14ac:dyDescent="0.2">
      <c r="B103" t="s">
        <v>117</v>
      </c>
      <c r="C103" t="s">
        <v>23</v>
      </c>
      <c r="D103">
        <v>0.64800000000000002</v>
      </c>
      <c r="E103" s="1">
        <v>-0.14244444444444437</v>
      </c>
      <c r="F103">
        <v>0.33</v>
      </c>
      <c r="G103" s="1">
        <v>-0.30592592592592566</v>
      </c>
      <c r="H103">
        <v>0.74299999999999999</v>
      </c>
      <c r="I103" s="1">
        <v>-7.781481481481467E-2</v>
      </c>
      <c r="J103">
        <v>0.51340000000000008</v>
      </c>
      <c r="K103" s="1">
        <v>-0.25244074074074074</v>
      </c>
      <c r="L103">
        <v>0.37</v>
      </c>
      <c r="M103" s="1">
        <v>-0.28374074074074074</v>
      </c>
      <c r="N103" s="1">
        <v>0.4965318020599046</v>
      </c>
      <c r="O103" s="1">
        <v>-0.23099734380620179</v>
      </c>
      <c r="P103" s="1">
        <v>-0.20198711950319737</v>
      </c>
      <c r="Q103" s="1"/>
      <c r="R103" s="1">
        <v>0</v>
      </c>
      <c r="S103" s="7">
        <v>0</v>
      </c>
      <c r="T103" s="6" t="s">
        <v>20</v>
      </c>
      <c r="U103" s="7" t="s">
        <v>20</v>
      </c>
    </row>
    <row r="104" spans="1:21" x14ac:dyDescent="0.2">
      <c r="A104" t="s">
        <v>192</v>
      </c>
      <c r="B104" t="s">
        <v>102</v>
      </c>
      <c r="C104" t="s">
        <v>16</v>
      </c>
      <c r="D104">
        <v>0.35099999999999998</v>
      </c>
      <c r="E104" s="1">
        <v>-0.43944444444444442</v>
      </c>
      <c r="F104">
        <v>0.25</v>
      </c>
      <c r="G104" s="1">
        <v>-0.38592592592592567</v>
      </c>
      <c r="H104">
        <v>0.65100000000000002</v>
      </c>
      <c r="I104" s="1">
        <v>-0.16981481481481464</v>
      </c>
      <c r="J104">
        <v>0.5242</v>
      </c>
      <c r="K104" s="1">
        <v>-0.24164074074074082</v>
      </c>
      <c r="L104">
        <v>0.38600000000000001</v>
      </c>
      <c r="M104" s="1">
        <v>-0.26774074074074072</v>
      </c>
      <c r="N104" s="1">
        <v>0.40980993898900919</v>
      </c>
      <c r="O104" s="1">
        <v>-0.3177192068770972</v>
      </c>
      <c r="P104" s="1">
        <v>-0.20198711950319737</v>
      </c>
      <c r="Q104" s="1" t="s">
        <v>20</v>
      </c>
      <c r="R104" s="1">
        <v>5.3467915127478696</v>
      </c>
      <c r="S104" s="7">
        <v>80184.399392249994</v>
      </c>
      <c r="T104" s="6">
        <v>14996.73200293552</v>
      </c>
      <c r="U104" s="7">
        <v>2239.2479453086535</v>
      </c>
    </row>
    <row r="105" spans="1:21" hidden="1" x14ac:dyDescent="0.2">
      <c r="B105" t="s">
        <v>119</v>
      </c>
      <c r="C105" t="s">
        <v>23</v>
      </c>
      <c r="D105">
        <v>0.41399999999999998</v>
      </c>
      <c r="E105" s="1">
        <v>-0.37644444444444441</v>
      </c>
      <c r="F105">
        <v>0.3</v>
      </c>
      <c r="G105" s="1">
        <v>-0.33592592592592568</v>
      </c>
      <c r="H105">
        <v>0.53400000000000003</v>
      </c>
      <c r="I105" s="1">
        <v>-0.28681481481481463</v>
      </c>
      <c r="J105">
        <v>0.74199999999999999</v>
      </c>
      <c r="K105" s="1">
        <v>-2.3840740740740829E-2</v>
      </c>
      <c r="L105">
        <v>0.34200000000000003</v>
      </c>
      <c r="M105" s="1">
        <v>-0.31174074074074071</v>
      </c>
      <c r="N105" s="1">
        <v>0.44179273799353341</v>
      </c>
      <c r="O105" s="1">
        <v>-0.28573640787257298</v>
      </c>
      <c r="P105" s="1">
        <v>-0.20198711950319737</v>
      </c>
      <c r="Q105" s="1"/>
      <c r="R105" s="1">
        <v>0</v>
      </c>
      <c r="S105" s="7">
        <v>801.84399392249998</v>
      </c>
      <c r="T105" s="6" t="s">
        <v>20</v>
      </c>
      <c r="U105" s="7" t="s">
        <v>20</v>
      </c>
    </row>
    <row r="106" spans="1:21" hidden="1" x14ac:dyDescent="0.2">
      <c r="B106" t="s">
        <v>120</v>
      </c>
      <c r="C106" t="s">
        <v>23</v>
      </c>
      <c r="D106">
        <v>0.81400000000000006</v>
      </c>
      <c r="E106" s="1">
        <v>2.3555555555555663E-2</v>
      </c>
      <c r="F106">
        <v>0.51</v>
      </c>
      <c r="G106" s="1">
        <v>-0.12592592592592566</v>
      </c>
      <c r="H106">
        <v>0.76100000000000001</v>
      </c>
      <c r="I106" s="1">
        <v>-5.9814814814814654E-2</v>
      </c>
      <c r="J106">
        <v>0.65549999999999997</v>
      </c>
      <c r="K106" s="1">
        <v>-0.11034074074074085</v>
      </c>
      <c r="L106">
        <v>0.47299999999999998</v>
      </c>
      <c r="M106" s="1">
        <v>-0.18074074074074076</v>
      </c>
      <c r="N106" s="1">
        <v>0.62835144030206691</v>
      </c>
      <c r="O106" s="1">
        <v>-9.9177705564039487E-2</v>
      </c>
      <c r="P106" s="1">
        <v>-0.20198711950319737</v>
      </c>
      <c r="Q106" s="1"/>
      <c r="R106" s="1">
        <v>0</v>
      </c>
      <c r="S106" s="7">
        <v>0</v>
      </c>
      <c r="T106" s="6" t="s">
        <v>20</v>
      </c>
      <c r="U106" s="7" t="s">
        <v>20</v>
      </c>
    </row>
    <row r="107" spans="1:21" hidden="1" x14ac:dyDescent="0.2">
      <c r="B107" t="s">
        <v>121</v>
      </c>
      <c r="C107" t="s">
        <v>23</v>
      </c>
      <c r="D107">
        <v>0.58499999999999996</v>
      </c>
      <c r="E107" s="1">
        <v>-0.20544444444444443</v>
      </c>
      <c r="F107">
        <v>0.34</v>
      </c>
      <c r="G107" s="1">
        <v>-0.29592592592592565</v>
      </c>
      <c r="H107">
        <v>0.68300000000000005</v>
      </c>
      <c r="I107" s="1">
        <v>-0.13781481481481461</v>
      </c>
      <c r="J107">
        <v>0.64459999999999995</v>
      </c>
      <c r="K107" s="1">
        <v>-0.12124074074074087</v>
      </c>
      <c r="L107">
        <v>0.34899999999999998</v>
      </c>
      <c r="M107" s="1">
        <v>-0.30474074074074076</v>
      </c>
      <c r="N107" s="1">
        <v>0.49777633179840847</v>
      </c>
      <c r="O107" s="1">
        <v>-0.22975281406769793</v>
      </c>
      <c r="P107" s="1">
        <v>-0.20198711950319737</v>
      </c>
      <c r="Q107" s="1"/>
      <c r="R107" s="1">
        <v>0</v>
      </c>
      <c r="S107" s="7">
        <v>0</v>
      </c>
      <c r="T107" s="6" t="s">
        <v>20</v>
      </c>
      <c r="U107" s="7" t="s">
        <v>20</v>
      </c>
    </row>
    <row r="108" spans="1:21" hidden="1" x14ac:dyDescent="0.2">
      <c r="B108" t="s">
        <v>122</v>
      </c>
      <c r="C108" t="s">
        <v>18</v>
      </c>
      <c r="D108">
        <v>0.72899999999999998</v>
      </c>
      <c r="E108" s="1">
        <v>-6.1444444444444413E-2</v>
      </c>
      <c r="F108">
        <v>0.5</v>
      </c>
      <c r="G108" s="1">
        <v>-0.13592592592592567</v>
      </c>
      <c r="H108">
        <v>0.66600000000000004</v>
      </c>
      <c r="I108" s="1">
        <v>-0.15481481481481463</v>
      </c>
      <c r="J108">
        <v>0.52070000000000005</v>
      </c>
      <c r="K108" s="1">
        <v>-0.24514074074074077</v>
      </c>
      <c r="L108">
        <v>0.41200000000000003</v>
      </c>
      <c r="M108" s="1">
        <v>-0.2417407407407407</v>
      </c>
      <c r="N108" s="1">
        <v>0.55377240558725804</v>
      </c>
      <c r="O108" s="1">
        <v>-0.17375674027884835</v>
      </c>
      <c r="P108" s="1">
        <v>-0.20198711950319737</v>
      </c>
      <c r="Q108" s="1"/>
      <c r="R108" s="1">
        <v>71.021893399433395</v>
      </c>
      <c r="S108" s="7">
        <v>33489.014399093998</v>
      </c>
      <c r="T108" s="6">
        <v>471.53085895287001</v>
      </c>
      <c r="U108" s="7" t="s">
        <v>20</v>
      </c>
    </row>
    <row r="109" spans="1:21" hidden="1" x14ac:dyDescent="0.2">
      <c r="B109" t="s">
        <v>123</v>
      </c>
      <c r="C109" t="s">
        <v>23</v>
      </c>
      <c r="D109">
        <v>0.65199999999999991</v>
      </c>
      <c r="E109" s="1">
        <v>-0.13844444444444448</v>
      </c>
      <c r="F109">
        <v>0.49</v>
      </c>
      <c r="G109" s="1">
        <v>-0.14592592592592568</v>
      </c>
      <c r="H109">
        <v>0.73099999999999998</v>
      </c>
      <c r="I109" s="1">
        <v>-8.9814814814814681E-2</v>
      </c>
      <c r="J109">
        <v>0.74159999999999993</v>
      </c>
      <c r="K109" s="1">
        <v>-2.4240740740740896E-2</v>
      </c>
      <c r="L109">
        <v>0.43799999999999994</v>
      </c>
      <c r="M109" s="1">
        <v>-0.21574074074074079</v>
      </c>
      <c r="N109" s="1">
        <v>0.59703662951494818</v>
      </c>
      <c r="O109" s="1">
        <v>-0.13049251635115822</v>
      </c>
      <c r="P109" s="1">
        <v>-0.20198711950319737</v>
      </c>
      <c r="Q109" s="1"/>
      <c r="R109" s="1">
        <v>0</v>
      </c>
      <c r="S109" s="7">
        <v>1764.0567866295</v>
      </c>
      <c r="T109" s="6" t="s">
        <v>20</v>
      </c>
      <c r="U109" s="7" t="s">
        <v>20</v>
      </c>
    </row>
    <row r="110" spans="1:21" hidden="1" x14ac:dyDescent="0.2">
      <c r="B110" t="s">
        <v>124</v>
      </c>
      <c r="C110" t="s">
        <v>23</v>
      </c>
      <c r="D110">
        <v>0.23700000000000002</v>
      </c>
      <c r="E110" s="1">
        <v>-0.55344444444444441</v>
      </c>
      <c r="F110">
        <v>0.32</v>
      </c>
      <c r="G110" s="1">
        <v>-0.31592592592592567</v>
      </c>
      <c r="H110">
        <v>0.629</v>
      </c>
      <c r="I110" s="1">
        <v>-0.19181481481481466</v>
      </c>
      <c r="J110">
        <v>0.59709999999999996</v>
      </c>
      <c r="K110" s="1">
        <v>-0.16874074074074086</v>
      </c>
      <c r="L110">
        <v>0.39200000000000002</v>
      </c>
      <c r="M110" s="1">
        <v>-0.26174074074074072</v>
      </c>
      <c r="N110" s="1">
        <v>0.40698314320353618</v>
      </c>
      <c r="O110" s="1">
        <v>-0.32054600266257022</v>
      </c>
      <c r="P110" s="1">
        <v>-0.20198711950319737</v>
      </c>
      <c r="Q110" s="1"/>
      <c r="R110" s="1">
        <v>0</v>
      </c>
      <c r="S110" s="7">
        <v>0</v>
      </c>
      <c r="T110" s="6" t="s">
        <v>20</v>
      </c>
      <c r="U110" s="7" t="s">
        <v>20</v>
      </c>
    </row>
    <row r="111" spans="1:21" x14ac:dyDescent="0.2">
      <c r="A111" t="s">
        <v>193</v>
      </c>
      <c r="B111" t="s">
        <v>115</v>
      </c>
      <c r="C111" t="s">
        <v>16</v>
      </c>
      <c r="D111">
        <v>0.36599999999999999</v>
      </c>
      <c r="E111" s="1">
        <v>-0.4244444444444444</v>
      </c>
      <c r="F111">
        <v>0.36</v>
      </c>
      <c r="G111" s="1">
        <v>-0.27592592592592569</v>
      </c>
      <c r="H111">
        <v>0.48200000000000004</v>
      </c>
      <c r="I111" s="1">
        <v>-0.33881481481481462</v>
      </c>
      <c r="J111">
        <v>0.41979999999999995</v>
      </c>
      <c r="K111" s="1">
        <v>-0.34604074074074087</v>
      </c>
      <c r="L111">
        <v>0.41899999999999998</v>
      </c>
      <c r="M111" s="1">
        <v>-0.23474074074074075</v>
      </c>
      <c r="N111" s="1">
        <v>0.40702156172154202</v>
      </c>
      <c r="O111" s="1">
        <v>-0.32050758414456437</v>
      </c>
      <c r="P111" s="1">
        <v>-0.20198711950319737</v>
      </c>
      <c r="Q111" s="1">
        <v>0.21912853882268299</v>
      </c>
      <c r="R111" s="1">
        <v>102.180019121813</v>
      </c>
      <c r="S111" s="7">
        <v>127536.49461218101</v>
      </c>
      <c r="T111" s="6">
        <v>1248.1549299784285</v>
      </c>
      <c r="U111" s="7">
        <v>2239.2479453086535</v>
      </c>
    </row>
    <row r="112" spans="1:21" hidden="1" x14ac:dyDescent="0.2">
      <c r="B112" t="s">
        <v>126</v>
      </c>
      <c r="C112" t="s">
        <v>23</v>
      </c>
      <c r="D112">
        <v>0.22599999999999998</v>
      </c>
      <c r="E112" s="1">
        <v>-0.56444444444444442</v>
      </c>
      <c r="F112">
        <v>0.17</v>
      </c>
      <c r="G112" s="1">
        <v>-0.46592592592592563</v>
      </c>
      <c r="H112">
        <v>0.54800000000000004</v>
      </c>
      <c r="I112" s="1">
        <v>-0.27281481481481462</v>
      </c>
      <c r="J112">
        <v>0.29199999999999998</v>
      </c>
      <c r="K112" s="1">
        <v>-0.47384074074074084</v>
      </c>
      <c r="L112">
        <v>0.47399999999999998</v>
      </c>
      <c r="M112" s="1">
        <v>-0.17974074074074076</v>
      </c>
      <c r="N112" s="1">
        <v>0.31109986484051666</v>
      </c>
      <c r="O112" s="1">
        <v>-0.41642928102558974</v>
      </c>
      <c r="P112" s="1">
        <v>-0.20198711950319737</v>
      </c>
      <c r="Q112" s="1"/>
      <c r="R112" s="1">
        <v>0</v>
      </c>
      <c r="S112" s="7">
        <v>0</v>
      </c>
      <c r="T112" s="6" t="s">
        <v>20</v>
      </c>
      <c r="U112" s="7" t="s">
        <v>20</v>
      </c>
    </row>
    <row r="113" spans="1:25" hidden="1" x14ac:dyDescent="0.2">
      <c r="B113" t="s">
        <v>127</v>
      </c>
      <c r="C113" t="s">
        <v>14</v>
      </c>
      <c r="D113">
        <v>0.9</v>
      </c>
      <c r="E113" s="1">
        <v>0.10955555555555563</v>
      </c>
      <c r="F113">
        <v>0.79</v>
      </c>
      <c r="G113" s="1">
        <v>0.15407407407407436</v>
      </c>
      <c r="H113">
        <v>0.85699999999999998</v>
      </c>
      <c r="I113" s="1">
        <v>3.618518518518532E-2</v>
      </c>
      <c r="J113">
        <v>0.87730000000000008</v>
      </c>
      <c r="K113" s="1">
        <v>0.11145925925925926</v>
      </c>
      <c r="L113">
        <v>0.67200000000000004</v>
      </c>
      <c r="M113" s="1">
        <v>1.8259259259259308E-2</v>
      </c>
      <c r="N113" s="1">
        <v>0.81484229822586707</v>
      </c>
      <c r="O113" s="1">
        <v>8.7313152359760671E-2</v>
      </c>
      <c r="P113" s="1">
        <v>-0.20198711950319737</v>
      </c>
      <c r="Q113" s="1"/>
      <c r="R113" s="1">
        <v>21.577219116147301</v>
      </c>
      <c r="S113" s="7">
        <v>5550.36412593154</v>
      </c>
      <c r="T113" s="6">
        <v>257.23259777150469</v>
      </c>
      <c r="U113" s="7" t="s">
        <v>20</v>
      </c>
    </row>
    <row r="114" spans="1:25" x14ac:dyDescent="0.2">
      <c r="A114" t="s">
        <v>201</v>
      </c>
      <c r="B114" t="s">
        <v>140</v>
      </c>
      <c r="C114" t="s">
        <v>16</v>
      </c>
      <c r="D114">
        <v>0.25600000000000001</v>
      </c>
      <c r="E114" s="1">
        <v>-0.53444444444444439</v>
      </c>
      <c r="F114">
        <v>0.27</v>
      </c>
      <c r="G114" s="1">
        <v>-0.36592592592592565</v>
      </c>
      <c r="H114">
        <v>0.53</v>
      </c>
      <c r="I114" s="1">
        <v>-0.29081481481481464</v>
      </c>
      <c r="J114">
        <v>0.44950000000000001</v>
      </c>
      <c r="K114" s="1">
        <v>-0.31634074074074081</v>
      </c>
      <c r="L114">
        <v>0.38100000000000001</v>
      </c>
      <c r="M114" s="1">
        <v>-0.27274074074074073</v>
      </c>
      <c r="N114" s="1">
        <v>0.36266600990139902</v>
      </c>
      <c r="O114" s="1">
        <v>-0.36486313596470737</v>
      </c>
      <c r="P114" s="1">
        <v>-0.20198711950319737</v>
      </c>
      <c r="Q114" s="1" t="s">
        <v>20</v>
      </c>
      <c r="R114" s="1">
        <v>2.3071982152974502</v>
      </c>
      <c r="S114" s="7">
        <v>3824.7958510103199</v>
      </c>
      <c r="T114" s="6">
        <v>1657.7664743543576</v>
      </c>
      <c r="U114" s="7">
        <v>2239.2479453086535</v>
      </c>
    </row>
    <row r="115" spans="1:25" hidden="1" x14ac:dyDescent="0.2">
      <c r="B115" t="s">
        <v>129</v>
      </c>
      <c r="C115" t="s">
        <v>23</v>
      </c>
      <c r="D115">
        <v>0.45999999999999996</v>
      </c>
      <c r="E115" s="1">
        <v>-0.33044444444444443</v>
      </c>
      <c r="F115">
        <v>0.35</v>
      </c>
      <c r="G115" s="1">
        <v>-0.28592592592592569</v>
      </c>
      <c r="H115">
        <v>0.67100000000000004</v>
      </c>
      <c r="I115" s="1">
        <v>-0.14981481481481462</v>
      </c>
      <c r="J115">
        <v>0.60520000000000007</v>
      </c>
      <c r="K115" s="1">
        <v>-0.16064074074074075</v>
      </c>
      <c r="L115">
        <v>0.32899999999999996</v>
      </c>
      <c r="M115" s="1">
        <v>-0.32474074074074077</v>
      </c>
      <c r="N115" s="1">
        <v>0.46401139157058824</v>
      </c>
      <c r="O115" s="1">
        <v>-0.26351775429551816</v>
      </c>
      <c r="P115" s="1">
        <v>-0.20198711950319737</v>
      </c>
      <c r="Q115" s="1"/>
      <c r="R115" s="1">
        <v>0</v>
      </c>
      <c r="S115" s="7">
        <v>0</v>
      </c>
      <c r="T115" s="6" t="s">
        <v>20</v>
      </c>
      <c r="U115" s="7" t="s">
        <v>20</v>
      </c>
    </row>
    <row r="116" spans="1:25" hidden="1" x14ac:dyDescent="0.2">
      <c r="B116" t="s">
        <v>130</v>
      </c>
      <c r="C116" t="s">
        <v>18</v>
      </c>
      <c r="D116">
        <v>0.96099999999999997</v>
      </c>
      <c r="E116" s="1">
        <v>0.17055555555555557</v>
      </c>
      <c r="F116">
        <v>0.85</v>
      </c>
      <c r="G116" s="1">
        <v>0.21407407407407431</v>
      </c>
      <c r="H116">
        <v>0.88800000000000012</v>
      </c>
      <c r="I116" s="1">
        <v>6.7185185185185459E-2</v>
      </c>
      <c r="J116">
        <v>0.79720000000000002</v>
      </c>
      <c r="K116" s="1">
        <v>3.1359259259259198E-2</v>
      </c>
      <c r="L116">
        <v>0.57700000000000007</v>
      </c>
      <c r="M116" s="1">
        <v>-7.6740740740740665E-2</v>
      </c>
      <c r="N116" s="1">
        <v>0.80289670656561174</v>
      </c>
      <c r="O116" s="1">
        <v>7.5367560699505343E-2</v>
      </c>
      <c r="P116" s="1">
        <v>-0.20198711950319737</v>
      </c>
      <c r="Q116" s="1"/>
      <c r="R116" s="1">
        <v>4.1447988725212399</v>
      </c>
      <c r="S116" s="7">
        <v>838</v>
      </c>
      <c r="T116" s="6">
        <v>202.18110112789452</v>
      </c>
      <c r="U116" s="7" t="s">
        <v>20</v>
      </c>
    </row>
    <row r="117" spans="1:25" x14ac:dyDescent="0.2">
      <c r="A117" t="s">
        <v>199</v>
      </c>
      <c r="B117" t="s">
        <v>134</v>
      </c>
      <c r="C117" t="s">
        <v>16</v>
      </c>
      <c r="D117">
        <v>0.20799999999999999</v>
      </c>
      <c r="E117" s="1">
        <v>-0.58244444444444443</v>
      </c>
      <c r="F117">
        <v>0.52</v>
      </c>
      <c r="G117" s="1">
        <v>-0.11592592592592565</v>
      </c>
      <c r="H117">
        <v>0.45300000000000001</v>
      </c>
      <c r="I117" s="1">
        <v>-0.36781481481481465</v>
      </c>
      <c r="J117">
        <v>0.27140000000000003</v>
      </c>
      <c r="K117" s="1">
        <v>-0.49444074074074079</v>
      </c>
      <c r="L117">
        <v>0.42599999999999999</v>
      </c>
      <c r="M117" s="1">
        <v>-0.22774074074074074</v>
      </c>
      <c r="N117" s="1">
        <v>0.3553340816761818</v>
      </c>
      <c r="O117" s="1">
        <v>-0.3721950641899246</v>
      </c>
      <c r="P117" s="1">
        <v>-0.20198711950319737</v>
      </c>
      <c r="Q117" s="1" t="s">
        <v>20</v>
      </c>
      <c r="R117" s="1">
        <v>115.62405348441899</v>
      </c>
      <c r="S117" s="7">
        <v>256796.15194889501</v>
      </c>
      <c r="T117" s="6">
        <v>2220.9578734713687</v>
      </c>
      <c r="U117" s="7">
        <v>2239.2479453086535</v>
      </c>
    </row>
    <row r="118" spans="1:25" x14ac:dyDescent="0.2">
      <c r="A118" t="s">
        <v>196</v>
      </c>
      <c r="B118" t="s">
        <v>128</v>
      </c>
      <c r="C118" t="s">
        <v>16</v>
      </c>
      <c r="D118">
        <v>0.252</v>
      </c>
      <c r="E118" s="1">
        <v>-0.53844444444444439</v>
      </c>
      <c r="F118">
        <v>0.42</v>
      </c>
      <c r="G118" s="1">
        <v>-0.21592592592592569</v>
      </c>
      <c r="H118">
        <v>0.54699999999999993</v>
      </c>
      <c r="I118" s="1">
        <v>-0.27381481481481473</v>
      </c>
      <c r="J118">
        <v>0.2321</v>
      </c>
      <c r="K118" s="1">
        <v>-0.53374074074074085</v>
      </c>
      <c r="L118">
        <v>0.35899999999999999</v>
      </c>
      <c r="M118" s="1">
        <v>-0.29474074074074075</v>
      </c>
      <c r="N118" s="1">
        <v>0.34409736688546111</v>
      </c>
      <c r="O118" s="1">
        <v>-0.38343177898064529</v>
      </c>
      <c r="P118" s="1">
        <v>-0.20198711950319737</v>
      </c>
      <c r="Q118" s="1" t="s">
        <v>20</v>
      </c>
      <c r="R118" s="1">
        <v>18.643929677053801</v>
      </c>
      <c r="S118" s="7">
        <v>5452.5391586730002</v>
      </c>
      <c r="T118" s="6">
        <v>292.4565396416275</v>
      </c>
      <c r="U118" s="7">
        <v>2239.2479453086535</v>
      </c>
    </row>
    <row r="119" spans="1:25" hidden="1" x14ac:dyDescent="0.2">
      <c r="B119" t="s">
        <v>133</v>
      </c>
      <c r="C119" t="s">
        <v>23</v>
      </c>
      <c r="D119">
        <v>0.69100000000000006</v>
      </c>
      <c r="E119" s="1">
        <v>-9.9444444444444335E-2</v>
      </c>
      <c r="F119">
        <v>0.35</v>
      </c>
      <c r="G119" s="1">
        <v>-0.28592592592592569</v>
      </c>
      <c r="H119">
        <v>0.75700000000000001</v>
      </c>
      <c r="I119" s="1">
        <v>-6.3814814814814658E-2</v>
      </c>
      <c r="J119">
        <v>0.58550000000000002</v>
      </c>
      <c r="K119" s="1">
        <v>-0.1803407407407408</v>
      </c>
      <c r="L119">
        <v>0.52900000000000003</v>
      </c>
      <c r="M119" s="1">
        <v>-0.12474074074074071</v>
      </c>
      <c r="N119" s="1">
        <v>0.56328074865935462</v>
      </c>
      <c r="O119" s="1">
        <v>-0.16424839720675177</v>
      </c>
      <c r="P119" s="1">
        <v>-0.20198711950319737</v>
      </c>
      <c r="Q119" s="1"/>
      <c r="R119" s="1">
        <v>0</v>
      </c>
      <c r="S119" s="7">
        <v>0</v>
      </c>
      <c r="T119" s="6" t="s">
        <v>20</v>
      </c>
      <c r="U119" s="7" t="s">
        <v>20</v>
      </c>
    </row>
    <row r="120" spans="1:25" x14ac:dyDescent="0.2">
      <c r="A120" t="s">
        <v>202</v>
      </c>
      <c r="B120" t="s">
        <v>142</v>
      </c>
      <c r="C120" t="s">
        <v>16</v>
      </c>
      <c r="D120">
        <v>0.29300000000000004</v>
      </c>
      <c r="E120" s="1">
        <v>-0.49744444444444436</v>
      </c>
      <c r="F120">
        <v>0.35</v>
      </c>
      <c r="G120" s="1">
        <v>-0.28592592592592569</v>
      </c>
      <c r="H120">
        <v>0.42400000000000004</v>
      </c>
      <c r="I120" s="1">
        <v>-0.39681481481481462</v>
      </c>
      <c r="J120">
        <v>0.251</v>
      </c>
      <c r="K120" s="1">
        <v>-0.51484074074074082</v>
      </c>
      <c r="L120">
        <v>0.43799999999999994</v>
      </c>
      <c r="M120" s="1">
        <v>-0.21574074074074079</v>
      </c>
      <c r="N120" s="1">
        <v>0.34347083876998408</v>
      </c>
      <c r="O120" s="1">
        <v>-0.38405830709612232</v>
      </c>
      <c r="P120" s="1">
        <v>-0.20198711950319737</v>
      </c>
      <c r="Q120" s="1">
        <v>0.10448765234304599</v>
      </c>
      <c r="R120" s="1">
        <v>69.458396373937603</v>
      </c>
      <c r="S120" s="7">
        <v>50516.171617117499</v>
      </c>
      <c r="T120" s="6">
        <v>727.28675371596023</v>
      </c>
      <c r="U120" s="7">
        <v>2239.2479453086535</v>
      </c>
    </row>
    <row r="121" spans="1:25" hidden="1" x14ac:dyDescent="0.2">
      <c r="B121" t="s">
        <v>135</v>
      </c>
      <c r="C121" t="s">
        <v>18</v>
      </c>
      <c r="D121">
        <v>0.66600000000000004</v>
      </c>
      <c r="E121" s="1">
        <v>-0.12444444444444436</v>
      </c>
      <c r="F121">
        <v>0.34</v>
      </c>
      <c r="G121" s="1">
        <v>-0.29592592592592565</v>
      </c>
      <c r="H121">
        <v>0.64600000000000002</v>
      </c>
      <c r="I121" s="1">
        <v>-0.17481481481481465</v>
      </c>
      <c r="J121">
        <v>0.43359999999999999</v>
      </c>
      <c r="K121" s="1">
        <v>-0.33224074074074084</v>
      </c>
      <c r="L121">
        <v>0.32</v>
      </c>
      <c r="M121" s="1">
        <v>-0.33374074074074073</v>
      </c>
      <c r="N121" s="1">
        <v>0.45865378645336546</v>
      </c>
      <c r="O121" s="1">
        <v>-0.26887535941274093</v>
      </c>
      <c r="P121" s="1">
        <v>-0.20198711950319737</v>
      </c>
      <c r="Q121" s="1"/>
      <c r="R121" s="1">
        <v>2.5477513937677001</v>
      </c>
      <c r="S121" s="7">
        <v>2790.4170988503001</v>
      </c>
      <c r="T121" s="6">
        <v>1095.2470110216436</v>
      </c>
      <c r="U121" s="7" t="s">
        <v>20</v>
      </c>
    </row>
    <row r="122" spans="1:25" x14ac:dyDescent="0.2">
      <c r="A122" t="s">
        <v>200</v>
      </c>
      <c r="B122" t="s">
        <v>136</v>
      </c>
      <c r="C122" t="s">
        <v>16</v>
      </c>
      <c r="D122">
        <v>0.22200000000000003</v>
      </c>
      <c r="E122" s="1">
        <v>-0.56844444444444431</v>
      </c>
      <c r="F122">
        <v>0.26</v>
      </c>
      <c r="G122" s="1">
        <v>-0.37592592592592566</v>
      </c>
      <c r="H122">
        <v>0.58099999999999996</v>
      </c>
      <c r="I122" s="1">
        <v>-0.2398148148148147</v>
      </c>
      <c r="J122">
        <v>0.29859999999999998</v>
      </c>
      <c r="K122" s="1">
        <v>-0.46724074074074085</v>
      </c>
      <c r="L122">
        <v>0.46500000000000002</v>
      </c>
      <c r="M122" s="1">
        <v>-0.18874074074074071</v>
      </c>
      <c r="N122" s="1">
        <v>0.34167172650799427</v>
      </c>
      <c r="O122" s="1">
        <v>-0.38585741935811213</v>
      </c>
      <c r="P122" s="1">
        <v>-0.20198711950319737</v>
      </c>
      <c r="Q122" s="1" t="s">
        <v>20</v>
      </c>
      <c r="R122" s="1">
        <v>701.83683456090603</v>
      </c>
      <c r="S122" s="7">
        <v>1353695.4821208201</v>
      </c>
      <c r="T122" s="6">
        <v>1928.7894499976478</v>
      </c>
      <c r="U122" s="7">
        <v>2239.2479453086535</v>
      </c>
      <c r="Y122" s="5"/>
    </row>
    <row r="123" spans="1:25" hidden="1" x14ac:dyDescent="0.2">
      <c r="B123" t="s">
        <v>137</v>
      </c>
      <c r="C123" t="s">
        <v>14</v>
      </c>
      <c r="D123">
        <v>0.71799999999999997</v>
      </c>
      <c r="E123" s="1">
        <v>-7.2444444444444422E-2</v>
      </c>
      <c r="F123">
        <v>0.54</v>
      </c>
      <c r="G123" s="1">
        <v>-9.5925925925925637E-2</v>
      </c>
      <c r="H123">
        <v>0.76900000000000002</v>
      </c>
      <c r="I123" s="1">
        <v>-5.1814814814814647E-2</v>
      </c>
      <c r="J123">
        <v>0.69169999999999998</v>
      </c>
      <c r="K123" s="1">
        <v>-7.414074074074084E-2</v>
      </c>
      <c r="L123">
        <v>0.64400000000000002</v>
      </c>
      <c r="M123" s="1">
        <v>-9.7407407407407165E-3</v>
      </c>
      <c r="N123" s="1">
        <v>0.667804955398276</v>
      </c>
      <c r="O123" s="1">
        <v>-5.9724190467830396E-2</v>
      </c>
      <c r="P123" s="1">
        <v>-0.20198711950319737</v>
      </c>
      <c r="Q123" s="1"/>
      <c r="R123" s="1">
        <v>5.6334305410764802</v>
      </c>
      <c r="S123" s="7">
        <v>2548.2602126857</v>
      </c>
      <c r="T123" s="6">
        <v>452.34607830964018</v>
      </c>
      <c r="U123" s="7" t="s">
        <v>20</v>
      </c>
    </row>
    <row r="124" spans="1:25" hidden="1" x14ac:dyDescent="0.2">
      <c r="B124" t="s">
        <v>138</v>
      </c>
      <c r="C124" t="s">
        <v>14</v>
      </c>
      <c r="D124">
        <v>0.77500000000000002</v>
      </c>
      <c r="E124" s="1">
        <v>-1.5444444444444372E-2</v>
      </c>
      <c r="F124">
        <v>0.61</v>
      </c>
      <c r="G124" s="1">
        <v>-2.5925925925925686E-2</v>
      </c>
      <c r="H124">
        <v>0.82699999999999996</v>
      </c>
      <c r="I124" s="1">
        <v>6.1851851851852935E-3</v>
      </c>
      <c r="J124">
        <v>0.8590000000000001</v>
      </c>
      <c r="K124" s="1">
        <v>9.3159259259259275E-2</v>
      </c>
      <c r="L124">
        <v>0.622</v>
      </c>
      <c r="M124" s="1">
        <v>-3.1740740740740736E-2</v>
      </c>
      <c r="N124" s="1">
        <v>0.73111234834986683</v>
      </c>
      <c r="O124" s="1">
        <v>3.5832024837604282E-3</v>
      </c>
      <c r="P124" s="1">
        <v>-0.20198711950319737</v>
      </c>
      <c r="Q124" s="1"/>
      <c r="R124" s="1">
        <v>0</v>
      </c>
      <c r="S124" s="7">
        <v>0</v>
      </c>
      <c r="T124" s="6" t="s">
        <v>20</v>
      </c>
      <c r="U124" s="7" t="s">
        <v>20</v>
      </c>
    </row>
    <row r="125" spans="1:25" hidden="1" x14ac:dyDescent="0.2">
      <c r="B125" t="s">
        <v>139</v>
      </c>
      <c r="C125" t="s">
        <v>23</v>
      </c>
      <c r="D125">
        <v>0.6</v>
      </c>
      <c r="E125" s="1">
        <v>-0.19044444444444442</v>
      </c>
      <c r="F125">
        <v>0.28000000000000003</v>
      </c>
      <c r="G125" s="1">
        <v>-0.35592592592592565</v>
      </c>
      <c r="H125">
        <v>0.70599999999999996</v>
      </c>
      <c r="I125" s="1">
        <v>-0.1148148148148147</v>
      </c>
      <c r="J125">
        <v>0.50479999999999992</v>
      </c>
      <c r="K125" s="1">
        <v>-0.26104074074074091</v>
      </c>
      <c r="L125">
        <v>0.39</v>
      </c>
      <c r="M125" s="1">
        <v>-0.26374074074074072</v>
      </c>
      <c r="N125" s="1">
        <v>0.4716931693408381</v>
      </c>
      <c r="O125" s="1">
        <v>-0.25583597652526829</v>
      </c>
      <c r="P125" s="1">
        <v>-0.20198711950319737</v>
      </c>
      <c r="Q125" s="1"/>
      <c r="R125" s="1">
        <v>0</v>
      </c>
      <c r="S125" s="7">
        <v>0</v>
      </c>
      <c r="T125" s="6" t="s">
        <v>20</v>
      </c>
      <c r="U125" s="7" t="s">
        <v>20</v>
      </c>
    </row>
    <row r="126" spans="1:25" x14ac:dyDescent="0.2">
      <c r="A126" t="s">
        <v>197</v>
      </c>
      <c r="B126" t="s">
        <v>131</v>
      </c>
      <c r="C126" t="s">
        <v>16</v>
      </c>
      <c r="D126">
        <v>0.32500000000000001</v>
      </c>
      <c r="E126" s="1">
        <v>-0.46544444444444438</v>
      </c>
      <c r="F126">
        <v>0.28999999999999998</v>
      </c>
      <c r="G126" s="1">
        <v>-0.34592592592592569</v>
      </c>
      <c r="H126">
        <v>0.54900000000000004</v>
      </c>
      <c r="I126" s="1">
        <v>-0.27181481481481462</v>
      </c>
      <c r="J126">
        <v>0.33899999999999997</v>
      </c>
      <c r="K126" s="1">
        <v>-0.42684074074074085</v>
      </c>
      <c r="L126">
        <v>0.255</v>
      </c>
      <c r="M126" s="1">
        <v>-0.39874074074074073</v>
      </c>
      <c r="N126" s="1">
        <v>0.33893679340771582</v>
      </c>
      <c r="O126" s="1">
        <v>-0.38859235245839058</v>
      </c>
      <c r="P126" s="1">
        <v>-0.20198711950319737</v>
      </c>
      <c r="Q126" s="1" t="s">
        <v>20</v>
      </c>
      <c r="R126" s="1">
        <v>33.398464674220897</v>
      </c>
      <c r="S126" s="7">
        <v>17203.562891023001</v>
      </c>
      <c r="T126" s="6">
        <v>515.10041131626713</v>
      </c>
      <c r="U126" s="7">
        <v>2239.2479453086535</v>
      </c>
    </row>
    <row r="127" spans="1:25" hidden="1" x14ac:dyDescent="0.2">
      <c r="B127" t="s">
        <v>141</v>
      </c>
      <c r="C127" t="s">
        <v>14</v>
      </c>
      <c r="D127">
        <v>0.64500000000000002</v>
      </c>
      <c r="E127" s="1">
        <v>-0.14544444444444438</v>
      </c>
      <c r="F127">
        <v>0.46</v>
      </c>
      <c r="G127" s="1">
        <v>-0.17592592592592565</v>
      </c>
      <c r="H127">
        <v>0.79</v>
      </c>
      <c r="I127" s="1">
        <v>-3.0814814814814628E-2</v>
      </c>
      <c r="J127">
        <v>0.6845</v>
      </c>
      <c r="K127" s="1">
        <v>-8.1340740740740824E-2</v>
      </c>
      <c r="L127">
        <v>0.57200000000000006</v>
      </c>
      <c r="M127" s="1">
        <v>-8.1740740740740669E-2</v>
      </c>
      <c r="N127" s="1">
        <v>0.62021579725541587</v>
      </c>
      <c r="O127" s="1">
        <v>-0.10731334861069053</v>
      </c>
      <c r="P127" s="1">
        <v>-0.20198711950319737</v>
      </c>
      <c r="Q127" s="1"/>
      <c r="R127" s="1">
        <v>9.3207063597733697</v>
      </c>
      <c r="S127" s="7">
        <v>2986.8688787771498</v>
      </c>
      <c r="T127" s="6">
        <v>320.45520623501056</v>
      </c>
      <c r="U127" s="7" t="s">
        <v>20</v>
      </c>
    </row>
    <row r="128" spans="1:25" x14ac:dyDescent="0.2">
      <c r="A128" t="s">
        <v>198</v>
      </c>
      <c r="B128" t="s">
        <v>132</v>
      </c>
      <c r="C128" t="s">
        <v>16</v>
      </c>
      <c r="D128">
        <v>0.27999999999999997</v>
      </c>
      <c r="E128" s="1">
        <v>-0.51044444444444448</v>
      </c>
      <c r="F128">
        <v>0.23</v>
      </c>
      <c r="G128" s="1">
        <v>-0.40592592592592569</v>
      </c>
      <c r="H128">
        <v>0.56500000000000006</v>
      </c>
      <c r="I128" s="1">
        <v>-0.25581481481481461</v>
      </c>
      <c r="J128">
        <v>0.27989999999999998</v>
      </c>
      <c r="K128" s="1">
        <v>-0.48594074074074084</v>
      </c>
      <c r="L128">
        <v>0.40399999999999997</v>
      </c>
      <c r="M128" s="1">
        <v>-0.24974074074074076</v>
      </c>
      <c r="N128" s="1">
        <v>0.33332179794302291</v>
      </c>
      <c r="O128" s="1">
        <v>-0.39420734792308348</v>
      </c>
      <c r="P128" s="1">
        <v>-0.20198711950319737</v>
      </c>
      <c r="Q128" s="1">
        <v>1.2434913093894299E-2</v>
      </c>
      <c r="R128" s="1">
        <v>31.388169546742201</v>
      </c>
      <c r="S128" s="7">
        <v>40092.199696124997</v>
      </c>
      <c r="T128" s="6">
        <v>1277.3028907092223</v>
      </c>
      <c r="U128" s="7">
        <v>2239.2479453086535</v>
      </c>
    </row>
    <row r="129" spans="1:21" hidden="1" x14ac:dyDescent="0.2">
      <c r="B129" t="s">
        <v>143</v>
      </c>
      <c r="C129" t="s">
        <v>18</v>
      </c>
      <c r="D129">
        <v>0.32999999999999996</v>
      </c>
      <c r="E129" s="1">
        <v>-0.46044444444444443</v>
      </c>
      <c r="F129">
        <v>0.53</v>
      </c>
      <c r="G129" s="1">
        <v>-0.10592592592592565</v>
      </c>
      <c r="H129">
        <v>0.58899999999999997</v>
      </c>
      <c r="I129" s="1">
        <v>-0.2318148148148147</v>
      </c>
      <c r="J129">
        <v>0.40539999999999998</v>
      </c>
      <c r="K129" s="1">
        <v>-0.36044074074074084</v>
      </c>
      <c r="L129">
        <v>0.33399999999999996</v>
      </c>
      <c r="M129" s="1">
        <v>-0.31974074074074077</v>
      </c>
      <c r="N129" s="1">
        <v>0.42550734688137271</v>
      </c>
      <c r="O129" s="1">
        <v>-0.30202179898473369</v>
      </c>
      <c r="P129" s="1">
        <v>-0.20198711950319737</v>
      </c>
      <c r="Q129" s="1"/>
      <c r="R129" s="1">
        <v>5.6752946175637302E-2</v>
      </c>
      <c r="S129" s="7">
        <v>1603.687987845</v>
      </c>
      <c r="T129" s="6">
        <v>28257.35218894108</v>
      </c>
      <c r="U129" s="7" t="s">
        <v>20</v>
      </c>
    </row>
    <row r="130" spans="1:21" x14ac:dyDescent="0.2">
      <c r="A130" t="s">
        <v>203</v>
      </c>
      <c r="B130" t="s">
        <v>144</v>
      </c>
      <c r="C130" t="s">
        <v>16</v>
      </c>
      <c r="D130">
        <v>0.20599999999999999</v>
      </c>
      <c r="E130" s="1">
        <v>-0.58444444444444443</v>
      </c>
      <c r="F130">
        <v>0.18</v>
      </c>
      <c r="G130" s="1">
        <v>-0.45592592592592568</v>
      </c>
      <c r="H130">
        <v>0.49400000000000005</v>
      </c>
      <c r="I130" s="1">
        <v>-0.32681481481481461</v>
      </c>
      <c r="J130">
        <v>0.40590000000000004</v>
      </c>
      <c r="K130" s="1">
        <v>-0.35994074074074078</v>
      </c>
      <c r="L130">
        <v>0.4864</v>
      </c>
      <c r="M130" s="1">
        <v>-0.16734074074074073</v>
      </c>
      <c r="N130" s="1">
        <v>0.32482979526579076</v>
      </c>
      <c r="O130" s="1">
        <v>-0.40269935060031564</v>
      </c>
      <c r="P130" s="1">
        <v>-0.20198711950319737</v>
      </c>
      <c r="Q130" s="1">
        <v>5.3818284092682599E-2</v>
      </c>
      <c r="R130" s="1">
        <v>14.659327543909299</v>
      </c>
      <c r="S130" s="7">
        <v>42613.1972016906</v>
      </c>
      <c r="T130" s="6">
        <v>2906.8998611328293</v>
      </c>
      <c r="U130" s="7">
        <v>2239.2479453086535</v>
      </c>
    </row>
    <row r="131" spans="1:21" hidden="1" x14ac:dyDescent="0.2">
      <c r="B131" t="s">
        <v>145</v>
      </c>
      <c r="C131" t="s">
        <v>23</v>
      </c>
      <c r="D131">
        <v>0.247</v>
      </c>
      <c r="E131" s="1">
        <v>-0.5434444444444444</v>
      </c>
      <c r="F131">
        <v>0.2</v>
      </c>
      <c r="G131" s="1">
        <v>-0.43592592592592566</v>
      </c>
      <c r="H131">
        <v>0.38100000000000001</v>
      </c>
      <c r="I131" s="1">
        <v>-0.43981481481481466</v>
      </c>
      <c r="J131">
        <v>0.35729999999999995</v>
      </c>
      <c r="K131" s="1">
        <v>-0.40854074074074087</v>
      </c>
      <c r="L131">
        <v>0.38600000000000001</v>
      </c>
      <c r="M131" s="1">
        <v>-0.26774074074074072</v>
      </c>
      <c r="N131" s="1">
        <v>0.30398660640561603</v>
      </c>
      <c r="O131" s="1">
        <v>-0.42354253946049036</v>
      </c>
      <c r="P131" s="1">
        <v>-0.20198711950319737</v>
      </c>
      <c r="Q131" s="1"/>
      <c r="R131" s="1">
        <v>0</v>
      </c>
      <c r="S131" s="7">
        <v>2405.5319817674999</v>
      </c>
      <c r="T131" s="6" t="s">
        <v>20</v>
      </c>
      <c r="U131" s="7" t="s">
        <v>20</v>
      </c>
    </row>
    <row r="132" spans="1:21" hidden="1" x14ac:dyDescent="0.2">
      <c r="B132" t="s">
        <v>146</v>
      </c>
      <c r="C132" t="s">
        <v>18</v>
      </c>
      <c r="D132">
        <v>0.54800000000000004</v>
      </c>
      <c r="E132" s="1">
        <v>-0.24244444444444435</v>
      </c>
      <c r="F132">
        <v>0.43</v>
      </c>
      <c r="G132" s="1">
        <v>-0.20592592592592568</v>
      </c>
      <c r="H132">
        <v>0.67100000000000004</v>
      </c>
      <c r="I132" s="1">
        <v>-0.14981481481481462</v>
      </c>
      <c r="J132">
        <v>0.5544</v>
      </c>
      <c r="K132" s="1">
        <v>-0.21144074074074082</v>
      </c>
      <c r="L132">
        <v>0.433</v>
      </c>
      <c r="M132" s="1">
        <v>-0.22074074074074074</v>
      </c>
      <c r="N132" s="1">
        <v>0.51982424377210434</v>
      </c>
      <c r="O132" s="1">
        <v>-0.20770490209400205</v>
      </c>
      <c r="P132" s="1">
        <v>-0.20198711950319737</v>
      </c>
      <c r="Q132" s="1"/>
      <c r="R132" s="1">
        <v>6.3481468470254904E-2</v>
      </c>
      <c r="S132" s="7">
        <v>0</v>
      </c>
      <c r="T132" s="6">
        <v>0</v>
      </c>
      <c r="U132" s="7" t="s">
        <v>20</v>
      </c>
    </row>
    <row r="133" spans="1:21" hidden="1" x14ac:dyDescent="0.2">
      <c r="B133" t="s">
        <v>147</v>
      </c>
      <c r="C133" t="s">
        <v>23</v>
      </c>
      <c r="D133">
        <v>0.61799999999999999</v>
      </c>
      <c r="E133" s="1">
        <v>-0.1724444444444444</v>
      </c>
      <c r="F133">
        <v>0.83</v>
      </c>
      <c r="G133" s="1">
        <v>0.19407407407407429</v>
      </c>
      <c r="H133">
        <v>0.77500000000000002</v>
      </c>
      <c r="I133" s="1">
        <v>-4.5814814814814642E-2</v>
      </c>
      <c r="J133">
        <v>0.47189999999999999</v>
      </c>
      <c r="K133" s="1">
        <v>-0.29394074074074084</v>
      </c>
      <c r="L133">
        <v>0.53799999999999992</v>
      </c>
      <c r="M133" s="1">
        <v>-0.11574074074074081</v>
      </c>
      <c r="N133" s="1">
        <v>0.63212083424614085</v>
      </c>
      <c r="O133" s="1">
        <v>-9.5408311619965547E-2</v>
      </c>
      <c r="P133" s="1">
        <v>-0.20198711950319737</v>
      </c>
      <c r="Q133" s="1"/>
      <c r="R133" s="1">
        <v>0</v>
      </c>
      <c r="S133" s="7">
        <v>0</v>
      </c>
      <c r="T133" s="6" t="s">
        <v>20</v>
      </c>
      <c r="U133" s="7" t="s">
        <v>20</v>
      </c>
    </row>
    <row r="134" spans="1:21" hidden="1" x14ac:dyDescent="0.2">
      <c r="B134" t="s">
        <v>148</v>
      </c>
      <c r="C134" t="s">
        <v>23</v>
      </c>
      <c r="D134">
        <v>0.43200000000000005</v>
      </c>
      <c r="E134" s="1">
        <v>-0.35844444444444434</v>
      </c>
      <c r="F134">
        <v>0.35</v>
      </c>
      <c r="G134" s="1">
        <v>-0.28592592592592569</v>
      </c>
      <c r="H134">
        <v>0.65100000000000002</v>
      </c>
      <c r="I134" s="1">
        <v>-0.16981481481481464</v>
      </c>
      <c r="J134">
        <v>0.64269999999999994</v>
      </c>
      <c r="K134" s="1">
        <v>-0.12314074074074088</v>
      </c>
      <c r="L134">
        <v>0.39700000000000002</v>
      </c>
      <c r="M134" s="1">
        <v>-0.25674074074074071</v>
      </c>
      <c r="N134" s="1">
        <v>0.47861501302049148</v>
      </c>
      <c r="O134" s="1">
        <v>-0.24891413284561492</v>
      </c>
      <c r="P134" s="1">
        <v>-0.20198711950319737</v>
      </c>
      <c r="Q134" s="1"/>
      <c r="R134" s="1">
        <v>0</v>
      </c>
      <c r="S134" s="7">
        <v>0</v>
      </c>
      <c r="T134" s="6" t="s">
        <v>20</v>
      </c>
      <c r="U134" s="7" t="s">
        <v>20</v>
      </c>
    </row>
    <row r="135" spans="1:21" hidden="1" x14ac:dyDescent="0.2">
      <c r="B135" t="s">
        <v>149</v>
      </c>
      <c r="C135" t="s">
        <v>23</v>
      </c>
      <c r="D135">
        <v>0.47099999999999997</v>
      </c>
      <c r="E135" s="1">
        <v>-0.31944444444444442</v>
      </c>
      <c r="F135">
        <v>0.31</v>
      </c>
      <c r="G135" s="1">
        <v>-0.32592592592592567</v>
      </c>
      <c r="H135">
        <v>0.68499999999999994</v>
      </c>
      <c r="I135" s="1">
        <v>-0.13581481481481472</v>
      </c>
      <c r="J135">
        <v>0.44009999999999999</v>
      </c>
      <c r="K135" s="1">
        <v>-0.32574074074074083</v>
      </c>
      <c r="L135">
        <v>0.41499999999999998</v>
      </c>
      <c r="M135" s="1">
        <v>-0.23874074074074075</v>
      </c>
      <c r="N135" s="1">
        <v>0.44909118185871366</v>
      </c>
      <c r="O135" s="1">
        <v>-0.27843796400739274</v>
      </c>
      <c r="P135" s="1">
        <v>-0.20198711950319737</v>
      </c>
      <c r="Q135" s="1"/>
      <c r="R135" s="1">
        <v>0</v>
      </c>
      <c r="S135" s="7">
        <v>0</v>
      </c>
      <c r="T135" s="6" t="s">
        <v>20</v>
      </c>
      <c r="U135" s="7" t="s">
        <v>20</v>
      </c>
    </row>
    <row r="136" spans="1:21" hidden="1" x14ac:dyDescent="0.2">
      <c r="B136" t="s">
        <v>150</v>
      </c>
      <c r="C136" t="s">
        <v>18</v>
      </c>
      <c r="D136">
        <v>0.63300000000000001</v>
      </c>
      <c r="E136" s="1">
        <v>-0.15744444444444439</v>
      </c>
      <c r="F136">
        <v>0.36</v>
      </c>
      <c r="G136" s="1">
        <v>-0.27592592592592569</v>
      </c>
      <c r="H136">
        <v>0.71399999999999997</v>
      </c>
      <c r="I136" s="1">
        <v>-0.1068148148148147</v>
      </c>
      <c r="J136">
        <v>0.54479999999999995</v>
      </c>
      <c r="K136" s="1">
        <v>-0.22104074074074087</v>
      </c>
      <c r="L136">
        <v>0.49299999999999999</v>
      </c>
      <c r="M136" s="1">
        <v>-0.16074074074074074</v>
      </c>
      <c r="N136" s="1">
        <v>0.5346846153023479</v>
      </c>
      <c r="O136" s="1">
        <v>-0.1928445305637585</v>
      </c>
      <c r="P136" s="1">
        <v>-0.20198711950319737</v>
      </c>
      <c r="Q136" s="1"/>
      <c r="R136" s="1">
        <v>0.385807595750708</v>
      </c>
      <c r="S136" s="7">
        <v>1363.1347896682501</v>
      </c>
      <c r="T136" s="6">
        <v>3533.1984250228402</v>
      </c>
      <c r="U136" s="7" t="s">
        <v>20</v>
      </c>
    </row>
    <row r="137" spans="1:21" hidden="1" x14ac:dyDescent="0.2">
      <c r="B137" t="s">
        <v>151</v>
      </c>
      <c r="C137" t="s">
        <v>18</v>
      </c>
      <c r="D137">
        <v>0.68799999999999994</v>
      </c>
      <c r="E137" s="1">
        <v>-0.10244444444444445</v>
      </c>
      <c r="F137">
        <v>0.4</v>
      </c>
      <c r="G137" s="1">
        <v>-0.23592592592592565</v>
      </c>
      <c r="H137">
        <v>0.70700000000000007</v>
      </c>
      <c r="I137" s="1">
        <v>-0.11381481481481459</v>
      </c>
      <c r="J137">
        <v>0.7611</v>
      </c>
      <c r="K137" s="1">
        <v>-4.7407407407408231E-3</v>
      </c>
      <c r="L137">
        <v>0.56600000000000006</v>
      </c>
      <c r="M137" s="1">
        <v>-8.7740740740740675E-2</v>
      </c>
      <c r="N137" s="1">
        <v>0.60906718199167686</v>
      </c>
      <c r="O137" s="1">
        <v>-0.11846196387442953</v>
      </c>
      <c r="P137" s="1">
        <v>-0.20198711950319737</v>
      </c>
      <c r="Q137" s="1"/>
      <c r="R137" s="1">
        <v>6.9696600566572196E-3</v>
      </c>
      <c r="S137" s="7">
        <v>0</v>
      </c>
      <c r="T137" s="6">
        <v>0</v>
      </c>
      <c r="U137" s="7" t="s">
        <v>20</v>
      </c>
    </row>
    <row r="138" spans="1:21" hidden="1" x14ac:dyDescent="0.2">
      <c r="B138" t="s">
        <v>152</v>
      </c>
      <c r="C138" t="s">
        <v>14</v>
      </c>
      <c r="D138">
        <v>0.70700000000000007</v>
      </c>
      <c r="E138" s="1">
        <v>-8.3444444444444321E-2</v>
      </c>
      <c r="F138">
        <v>0.54</v>
      </c>
      <c r="G138" s="1">
        <v>-9.5925925925925637E-2</v>
      </c>
      <c r="H138">
        <v>0.80399999999999994</v>
      </c>
      <c r="I138" s="1">
        <v>-1.6814814814814727E-2</v>
      </c>
      <c r="J138">
        <v>0.76029999999999998</v>
      </c>
      <c r="K138" s="1">
        <v>-5.540740740740846E-3</v>
      </c>
      <c r="L138">
        <v>0.65</v>
      </c>
      <c r="M138" s="1">
        <v>-3.7407407407407112E-3</v>
      </c>
      <c r="N138" s="1">
        <v>0.68579373587844183</v>
      </c>
      <c r="O138" s="1">
        <v>-4.1735409987664562E-2</v>
      </c>
      <c r="P138" s="1">
        <v>-0.20198711950319737</v>
      </c>
      <c r="Q138" s="1"/>
      <c r="R138" s="1">
        <v>6.2534904050991505E-2</v>
      </c>
      <c r="S138" s="7">
        <v>400.92199696124999</v>
      </c>
      <c r="T138" s="6">
        <v>6411.1715376477541</v>
      </c>
      <c r="U138" s="7" t="s">
        <v>20</v>
      </c>
    </row>
    <row r="139" spans="1:21" hidden="1" x14ac:dyDescent="0.2">
      <c r="B139" t="s">
        <v>153</v>
      </c>
      <c r="C139" t="s">
        <v>14</v>
      </c>
      <c r="D139">
        <v>0.77500000000000002</v>
      </c>
      <c r="E139" s="1">
        <v>-1.5444444444444372E-2</v>
      </c>
      <c r="F139">
        <v>0.56000000000000005</v>
      </c>
      <c r="G139" s="1">
        <v>-7.5925925925925619E-2</v>
      </c>
      <c r="H139">
        <v>0.79</v>
      </c>
      <c r="I139" s="1">
        <v>-3.0814814814814628E-2</v>
      </c>
      <c r="J139">
        <v>0.72599999999999998</v>
      </c>
      <c r="K139" s="1">
        <v>-3.9840740740740843E-2</v>
      </c>
      <c r="L139">
        <v>0.625</v>
      </c>
      <c r="M139" s="1">
        <v>-2.8740740740740733E-2</v>
      </c>
      <c r="N139" s="1">
        <v>0.68926573900842747</v>
      </c>
      <c r="O139" s="1">
        <v>-3.8263406857678928E-2</v>
      </c>
      <c r="P139" s="1">
        <v>-0.20198711950319737</v>
      </c>
      <c r="Q139" s="1"/>
      <c r="R139" s="1">
        <v>4.6132998300283199E-3</v>
      </c>
      <c r="S139" s="7">
        <v>0</v>
      </c>
      <c r="T139" s="6">
        <v>0</v>
      </c>
      <c r="U139" s="7" t="s">
        <v>20</v>
      </c>
    </row>
    <row r="140" spans="1:21" hidden="1" x14ac:dyDescent="0.2">
      <c r="B140" t="s">
        <v>154</v>
      </c>
      <c r="C140" t="s">
        <v>14</v>
      </c>
      <c r="D140">
        <v>0.93900000000000006</v>
      </c>
      <c r="E140" s="1">
        <v>0.14855555555555566</v>
      </c>
      <c r="F140">
        <v>0.82</v>
      </c>
      <c r="G140" s="1">
        <v>0.18407407407407428</v>
      </c>
      <c r="H140">
        <v>0.875</v>
      </c>
      <c r="I140" s="1">
        <v>5.4185185185185336E-2</v>
      </c>
      <c r="J140">
        <v>0.88319999999999999</v>
      </c>
      <c r="K140" s="1">
        <v>0.11735925925925916</v>
      </c>
      <c r="L140">
        <v>0.70499999999999996</v>
      </c>
      <c r="M140" s="1">
        <v>5.1259259259259227E-2</v>
      </c>
      <c r="N140" s="1">
        <v>0.84051822558546774</v>
      </c>
      <c r="O140" s="1">
        <v>0.11298907971936134</v>
      </c>
      <c r="P140" s="1">
        <v>-0.20198711950319737</v>
      </c>
      <c r="Q140" s="1"/>
      <c r="R140" s="1">
        <v>0</v>
      </c>
      <c r="S140" s="7">
        <v>0</v>
      </c>
      <c r="T140" s="6" t="s">
        <v>20</v>
      </c>
      <c r="U140" s="7" t="s">
        <v>20</v>
      </c>
    </row>
    <row r="141" spans="1:21" hidden="1" x14ac:dyDescent="0.2">
      <c r="B141" t="s">
        <v>155</v>
      </c>
      <c r="C141" t="s">
        <v>23</v>
      </c>
      <c r="D141">
        <v>0.27799999999999997</v>
      </c>
      <c r="E141" s="1">
        <v>-0.51244444444444448</v>
      </c>
      <c r="F141">
        <v>0.3</v>
      </c>
      <c r="G141" s="1">
        <v>-0.33592592592592568</v>
      </c>
      <c r="H141">
        <v>0.50700000000000001</v>
      </c>
      <c r="I141" s="1">
        <v>-0.31381481481481466</v>
      </c>
      <c r="J141">
        <v>0.58310000000000006</v>
      </c>
      <c r="K141" s="1">
        <v>-0.18274074074074076</v>
      </c>
      <c r="L141">
        <v>0.38500000000000001</v>
      </c>
      <c r="M141" s="1">
        <v>-0.26874074074074072</v>
      </c>
      <c r="N141" s="1">
        <v>0.39398125218963792</v>
      </c>
      <c r="O141" s="1">
        <v>-0.33354789367646848</v>
      </c>
      <c r="P141" s="1">
        <v>-0.20198711950319737</v>
      </c>
      <c r="Q141" s="1"/>
      <c r="R141" s="1">
        <v>0</v>
      </c>
      <c r="S141" s="7">
        <v>0</v>
      </c>
      <c r="T141" s="6" t="s">
        <v>20</v>
      </c>
      <c r="U141" s="7" t="s">
        <v>20</v>
      </c>
    </row>
    <row r="142" spans="1:21" hidden="1" x14ac:dyDescent="0.2">
      <c r="B142" t="s">
        <v>156</v>
      </c>
      <c r="C142" t="s">
        <v>23</v>
      </c>
      <c r="D142">
        <v>0.16700000000000001</v>
      </c>
      <c r="E142" s="1">
        <v>-0.62344444444444436</v>
      </c>
      <c r="F142">
        <v>0.2</v>
      </c>
      <c r="G142" s="1">
        <v>-0.43592592592592566</v>
      </c>
      <c r="H142">
        <v>0.499</v>
      </c>
      <c r="I142" s="1">
        <v>-0.32181481481481466</v>
      </c>
      <c r="J142">
        <v>0.54810000000000003</v>
      </c>
      <c r="K142" s="1">
        <v>-0.21774074074074079</v>
      </c>
      <c r="L142">
        <v>0.35200000000000004</v>
      </c>
      <c r="M142" s="1">
        <v>-0.3017407407407407</v>
      </c>
      <c r="N142" s="1">
        <v>0.31728525918225742</v>
      </c>
      <c r="O142" s="1">
        <v>-0.41024388668384898</v>
      </c>
      <c r="P142" s="1">
        <v>-0.20198711950319737</v>
      </c>
      <c r="Q142" s="1"/>
      <c r="R142" s="1">
        <v>0</v>
      </c>
      <c r="S142" s="7">
        <v>0</v>
      </c>
      <c r="T142" s="6" t="s">
        <v>20</v>
      </c>
      <c r="U142" s="7" t="s">
        <v>20</v>
      </c>
    </row>
    <row r="143" spans="1:21" hidden="1" x14ac:dyDescent="0.2">
      <c r="B143" t="s">
        <v>157</v>
      </c>
      <c r="C143" t="s">
        <v>23</v>
      </c>
      <c r="D143">
        <v>0.29900000000000004</v>
      </c>
      <c r="E143" s="1">
        <v>-0.49144444444444435</v>
      </c>
      <c r="F143">
        <v>0.31</v>
      </c>
      <c r="G143" s="1">
        <v>-0.32592592592592567</v>
      </c>
      <c r="H143">
        <v>0.62</v>
      </c>
      <c r="I143" s="1">
        <v>-0.20081481481481467</v>
      </c>
      <c r="J143">
        <v>0.50890000000000002</v>
      </c>
      <c r="K143" s="1">
        <v>-0.2569407407407408</v>
      </c>
      <c r="L143">
        <v>0.35200000000000004</v>
      </c>
      <c r="M143" s="1">
        <v>-0.3017407407407407</v>
      </c>
      <c r="N143" s="1">
        <v>0.40042385020769944</v>
      </c>
      <c r="O143" s="1">
        <v>-0.32710529565840696</v>
      </c>
      <c r="P143" s="1">
        <v>-0.20198711950319737</v>
      </c>
      <c r="Q143" s="1"/>
      <c r="R143" s="1">
        <v>0</v>
      </c>
      <c r="S143" s="7">
        <v>0</v>
      </c>
      <c r="T143" s="6" t="s">
        <v>20</v>
      </c>
      <c r="U143" s="7" t="s">
        <v>20</v>
      </c>
    </row>
    <row r="144" spans="1:21" hidden="1" x14ac:dyDescent="0.2">
      <c r="B144" t="s">
        <v>158</v>
      </c>
      <c r="C144" t="s">
        <v>18</v>
      </c>
      <c r="D144">
        <v>0.63500000000000001</v>
      </c>
      <c r="E144" s="1">
        <v>-0.15544444444444439</v>
      </c>
      <c r="F144">
        <v>0.35</v>
      </c>
      <c r="G144" s="1">
        <v>-0.28592592592592569</v>
      </c>
      <c r="H144">
        <v>0.66700000000000004</v>
      </c>
      <c r="I144" s="1">
        <v>-0.15381481481481463</v>
      </c>
      <c r="J144">
        <v>0.58119999999999994</v>
      </c>
      <c r="K144" s="1">
        <v>-0.18464074074074088</v>
      </c>
      <c r="L144">
        <v>0.45399999999999996</v>
      </c>
      <c r="M144" s="1">
        <v>-0.19974074074074077</v>
      </c>
      <c r="N144" s="1">
        <v>0.52296161411925057</v>
      </c>
      <c r="O144" s="1">
        <v>-0.20456753174685582</v>
      </c>
      <c r="P144" s="1">
        <v>-0.20198711950319737</v>
      </c>
      <c r="Q144" s="1"/>
      <c r="R144" s="1">
        <v>36.373526232294601</v>
      </c>
      <c r="S144" s="7">
        <v>4857.5709151825004</v>
      </c>
      <c r="T144" s="6">
        <v>133.54687923739593</v>
      </c>
      <c r="U144" s="7" t="s">
        <v>20</v>
      </c>
    </row>
    <row r="145" spans="1:23" hidden="1" x14ac:dyDescent="0.2">
      <c r="B145" t="s">
        <v>159</v>
      </c>
      <c r="C145" t="s">
        <v>18</v>
      </c>
      <c r="D145">
        <v>0.19400000000000001</v>
      </c>
      <c r="E145" s="1">
        <v>-0.59644444444444433</v>
      </c>
      <c r="F145">
        <v>0.2</v>
      </c>
      <c r="G145" s="1">
        <v>-0.43592592592592566</v>
      </c>
      <c r="H145">
        <v>0.54400000000000004</v>
      </c>
      <c r="I145" s="1">
        <v>-0.27681481481481462</v>
      </c>
      <c r="J145">
        <v>0.33310000000000001</v>
      </c>
      <c r="K145" s="1">
        <v>-0.43274074074074081</v>
      </c>
      <c r="L145">
        <v>0.31900000000000001</v>
      </c>
      <c r="M145" s="1">
        <v>-0.33474074074074073</v>
      </c>
      <c r="N145" s="1">
        <v>0.29522911741458607</v>
      </c>
      <c r="O145" s="1">
        <v>-0.43230002845152032</v>
      </c>
      <c r="P145" s="1">
        <v>-0.20198711950319737</v>
      </c>
      <c r="Q145" s="1"/>
      <c r="R145" s="1">
        <v>1.8483443711048101E-2</v>
      </c>
      <c r="S145" s="7">
        <v>160.3687987845</v>
      </c>
      <c r="T145" s="6">
        <v>8676.3484820008307</v>
      </c>
      <c r="U145" s="7" t="s">
        <v>20</v>
      </c>
    </row>
    <row r="146" spans="1:23" hidden="1" x14ac:dyDescent="0.2">
      <c r="B146" t="s">
        <v>160</v>
      </c>
      <c r="C146" t="s">
        <v>18</v>
      </c>
      <c r="D146">
        <v>0.70599999999999996</v>
      </c>
      <c r="E146" s="1">
        <v>-8.4444444444444433E-2</v>
      </c>
      <c r="F146">
        <v>0.43</v>
      </c>
      <c r="G146" s="1">
        <v>-0.20592592592592568</v>
      </c>
      <c r="H146">
        <v>0.72599999999999998</v>
      </c>
      <c r="I146" s="1">
        <v>-9.4814814814814685E-2</v>
      </c>
      <c r="J146">
        <v>0.78920000000000001</v>
      </c>
      <c r="K146" s="1">
        <v>2.3359259259259191E-2</v>
      </c>
      <c r="L146">
        <v>0.49700000000000005</v>
      </c>
      <c r="M146" s="1">
        <v>-0.15674074074074068</v>
      </c>
      <c r="N146" s="1">
        <v>0.61284500189951396</v>
      </c>
      <c r="O146" s="1">
        <v>-0.11468414396659243</v>
      </c>
      <c r="P146" s="1">
        <v>-0.20198711950319737</v>
      </c>
      <c r="Q146" s="1"/>
      <c r="R146" s="1">
        <v>6.0426952691218103</v>
      </c>
      <c r="S146" s="7">
        <v>0</v>
      </c>
      <c r="T146" s="6">
        <v>0</v>
      </c>
      <c r="U146" s="7" t="s">
        <v>20</v>
      </c>
    </row>
    <row r="147" spans="1:23" x14ac:dyDescent="0.2">
      <c r="A147" t="s">
        <v>204</v>
      </c>
      <c r="B147" t="s">
        <v>161</v>
      </c>
      <c r="C147" t="s">
        <v>16</v>
      </c>
      <c r="D147">
        <v>0.28799999999999998</v>
      </c>
      <c r="E147" s="1">
        <v>-0.50244444444444447</v>
      </c>
      <c r="F147">
        <v>0.23</v>
      </c>
      <c r="G147" s="1">
        <v>-0.40592592592592569</v>
      </c>
      <c r="H147">
        <v>0.47300000000000003</v>
      </c>
      <c r="I147" s="1">
        <v>-0.34781481481481463</v>
      </c>
      <c r="J147">
        <v>0.25480000000000003</v>
      </c>
      <c r="K147" s="1">
        <v>-0.5110407407407408</v>
      </c>
      <c r="L147">
        <v>0.30399999999999999</v>
      </c>
      <c r="M147" s="1">
        <v>-0.34974074074074074</v>
      </c>
      <c r="N147" s="1">
        <v>0.2999237754477358</v>
      </c>
      <c r="O147" s="1">
        <v>-0.4276053704183706</v>
      </c>
      <c r="P147" s="1">
        <v>-0.20198711950319737</v>
      </c>
      <c r="Q147" s="1" t="s">
        <v>20</v>
      </c>
      <c r="R147" s="1">
        <v>10.681248569405099</v>
      </c>
      <c r="S147" s="7">
        <v>105591.628180846</v>
      </c>
      <c r="T147" s="6">
        <v>9885.700861161311</v>
      </c>
      <c r="U147" s="7">
        <v>2239.2479453086535</v>
      </c>
    </row>
    <row r="148" spans="1:23" hidden="1" x14ac:dyDescent="0.2">
      <c r="B148" t="s">
        <v>162</v>
      </c>
      <c r="C148" t="s">
        <v>18</v>
      </c>
      <c r="D148">
        <v>0.55099999999999993</v>
      </c>
      <c r="E148" s="1">
        <v>-0.23944444444444446</v>
      </c>
      <c r="F148">
        <v>0.4</v>
      </c>
      <c r="G148" s="1">
        <v>-0.23592592592592565</v>
      </c>
      <c r="H148">
        <v>0.622</v>
      </c>
      <c r="I148" s="1">
        <v>-0.19881481481481467</v>
      </c>
      <c r="J148">
        <v>0.49969999999999998</v>
      </c>
      <c r="K148" s="1">
        <v>-0.26614074074074084</v>
      </c>
      <c r="L148">
        <v>0.45700000000000002</v>
      </c>
      <c r="M148" s="1">
        <v>-0.19674074074074072</v>
      </c>
      <c r="N148" s="1">
        <v>0.50017905866770196</v>
      </c>
      <c r="O148" s="1">
        <v>-0.22735008719840444</v>
      </c>
      <c r="P148" s="1">
        <v>-0.20198711950319737</v>
      </c>
      <c r="Q148" s="1"/>
      <c r="R148" s="1">
        <v>1.4582770762039601</v>
      </c>
      <c r="S148" s="7">
        <v>1844.2411860217501</v>
      </c>
      <c r="T148" s="6">
        <v>1264.6713139196379</v>
      </c>
      <c r="U148" s="7" t="s">
        <v>20</v>
      </c>
    </row>
    <row r="149" spans="1:23" hidden="1" x14ac:dyDescent="0.2">
      <c r="B149" t="s">
        <v>163</v>
      </c>
      <c r="C149" t="s">
        <v>18</v>
      </c>
      <c r="D149">
        <v>0.433</v>
      </c>
      <c r="E149" s="1">
        <v>-0.3574444444444444</v>
      </c>
      <c r="F149">
        <v>0.34</v>
      </c>
      <c r="G149" s="1">
        <v>-0.29592592592592565</v>
      </c>
      <c r="H149">
        <v>0.56299999999999994</v>
      </c>
      <c r="I149" s="1">
        <v>-0.25781481481481472</v>
      </c>
      <c r="J149">
        <v>0.316</v>
      </c>
      <c r="K149" s="1">
        <v>-0.44984074074074082</v>
      </c>
      <c r="L149">
        <v>0.376</v>
      </c>
      <c r="M149" s="1">
        <v>-0.27774074074074073</v>
      </c>
      <c r="N149" s="1">
        <v>0.39688988170199818</v>
      </c>
      <c r="O149" s="1">
        <v>-0.33063926416410822</v>
      </c>
      <c r="P149" s="1">
        <v>-0.20198711950319737</v>
      </c>
      <c r="Q149" s="1"/>
      <c r="R149" s="1">
        <v>0.39358897365439</v>
      </c>
      <c r="S149" s="7">
        <v>107.447095185615</v>
      </c>
      <c r="T149" s="6">
        <v>272.99315371564285</v>
      </c>
      <c r="U149" s="7" t="s">
        <v>20</v>
      </c>
    </row>
    <row r="150" spans="1:23" hidden="1" x14ac:dyDescent="0.2">
      <c r="B150" t="s">
        <v>164</v>
      </c>
      <c r="C150" t="s">
        <v>18</v>
      </c>
      <c r="D150">
        <v>0.89200000000000002</v>
      </c>
      <c r="E150" s="1">
        <v>0.10155555555555562</v>
      </c>
      <c r="F150">
        <v>0.67</v>
      </c>
      <c r="G150" s="1">
        <v>3.4074074074074368E-2</v>
      </c>
      <c r="H150">
        <v>0.85600000000000009</v>
      </c>
      <c r="I150" s="1">
        <v>3.518518518518543E-2</v>
      </c>
      <c r="J150">
        <v>0.76129999999999998</v>
      </c>
      <c r="K150" s="1">
        <v>-4.5407407407408451E-3</v>
      </c>
      <c r="L150">
        <v>0.503</v>
      </c>
      <c r="M150" s="1">
        <v>-0.15074074074074073</v>
      </c>
      <c r="N150" s="1">
        <v>0.72178432678485105</v>
      </c>
      <c r="O150" s="1">
        <v>-5.7448190812553479E-3</v>
      </c>
      <c r="P150" s="1">
        <v>-0.20198711950319737</v>
      </c>
      <c r="Q150" s="1"/>
      <c r="R150" s="1">
        <v>9.12629489801699E-2</v>
      </c>
      <c r="S150" s="7">
        <v>176.40567866295001</v>
      </c>
      <c r="T150" s="6">
        <v>1932.9386200448155</v>
      </c>
      <c r="U150" s="7" t="s">
        <v>20</v>
      </c>
    </row>
    <row r="151" spans="1:23" hidden="1" x14ac:dyDescent="0.2">
      <c r="B151" t="s">
        <v>165</v>
      </c>
      <c r="C151" t="s">
        <v>18</v>
      </c>
      <c r="D151">
        <v>0.53499999999999992</v>
      </c>
      <c r="E151" s="1">
        <v>-0.25544444444444447</v>
      </c>
      <c r="F151">
        <v>0.4</v>
      </c>
      <c r="G151" s="1">
        <v>-0.23592592592592565</v>
      </c>
      <c r="H151">
        <v>0.61599999999999999</v>
      </c>
      <c r="I151" s="1">
        <v>-0.20481481481481467</v>
      </c>
      <c r="J151">
        <v>0.54799999999999993</v>
      </c>
      <c r="K151" s="1">
        <v>-0.21784074074074089</v>
      </c>
      <c r="L151">
        <v>0.43099999999999999</v>
      </c>
      <c r="M151" s="1">
        <v>-0.22274074074074074</v>
      </c>
      <c r="N151" s="1">
        <v>0.49963224955457092</v>
      </c>
      <c r="O151" s="1">
        <v>-0.22789689631153548</v>
      </c>
      <c r="P151" s="1">
        <v>-0.20198711950319737</v>
      </c>
      <c r="Q151" s="1"/>
      <c r="R151" s="1">
        <v>1.3185650407931999</v>
      </c>
      <c r="S151" s="7">
        <v>184.42411860217501</v>
      </c>
      <c r="T151" s="6">
        <v>139.86728974039255</v>
      </c>
      <c r="U151" s="7" t="s">
        <v>20</v>
      </c>
    </row>
    <row r="152" spans="1:23" hidden="1" x14ac:dyDescent="0.2">
      <c r="B152" t="s">
        <v>166</v>
      </c>
      <c r="C152" t="s">
        <v>23</v>
      </c>
      <c r="D152">
        <v>0.44900000000000001</v>
      </c>
      <c r="E152" s="1">
        <v>-0.34144444444444438</v>
      </c>
      <c r="F152">
        <v>0.26</v>
      </c>
      <c r="G152" s="1">
        <v>-0.37592592592592566</v>
      </c>
      <c r="H152">
        <v>0.57499999999999996</v>
      </c>
      <c r="I152" s="1">
        <v>-0.24581481481481471</v>
      </c>
      <c r="J152">
        <v>0.46</v>
      </c>
      <c r="K152" s="1">
        <v>-0.3058407407407408</v>
      </c>
      <c r="L152">
        <v>0.35399999999999998</v>
      </c>
      <c r="M152" s="1">
        <v>-0.29974074074074075</v>
      </c>
      <c r="N152" s="1">
        <v>0.40525625379275099</v>
      </c>
      <c r="O152" s="1">
        <v>-0.32227289207335541</v>
      </c>
      <c r="P152" s="1">
        <v>-0.20198711950319737</v>
      </c>
      <c r="Q152" s="1"/>
      <c r="R152" s="1">
        <v>0</v>
      </c>
      <c r="S152" s="7">
        <v>14.158424999999999</v>
      </c>
      <c r="T152" s="6" t="s">
        <v>20</v>
      </c>
      <c r="U152" s="7" t="s">
        <v>20</v>
      </c>
    </row>
    <row r="153" spans="1:23" x14ac:dyDescent="0.2">
      <c r="A153" t="s">
        <v>205</v>
      </c>
      <c r="B153" t="s">
        <v>167</v>
      </c>
      <c r="C153" t="s">
        <v>16</v>
      </c>
      <c r="D153">
        <v>0.23100000000000001</v>
      </c>
      <c r="E153" s="1">
        <v>-0.55944444444444441</v>
      </c>
      <c r="F153">
        <v>0.13</v>
      </c>
      <c r="G153" s="1">
        <v>-0.50592592592592567</v>
      </c>
      <c r="H153">
        <v>0.42199999999999999</v>
      </c>
      <c r="I153" s="1">
        <v>-0.39881481481481468</v>
      </c>
      <c r="J153">
        <v>0.3306</v>
      </c>
      <c r="K153" s="1">
        <v>-0.43524074074074082</v>
      </c>
      <c r="L153">
        <v>0.53100000000000003</v>
      </c>
      <c r="M153" s="1">
        <v>-0.12274074074074071</v>
      </c>
      <c r="N153" s="1">
        <v>0.29474946853998746</v>
      </c>
      <c r="O153" s="1">
        <v>-0.43277967732611894</v>
      </c>
      <c r="P153" s="1">
        <v>-0.20198711950319737</v>
      </c>
      <c r="Q153" s="1" t="s">
        <v>20</v>
      </c>
      <c r="R153" s="1">
        <v>15.947918130311599</v>
      </c>
      <c r="S153" s="7">
        <v>5673.9038682</v>
      </c>
      <c r="T153" s="6">
        <v>355.77708775766962</v>
      </c>
      <c r="U153" s="7">
        <v>2239.2479453086535</v>
      </c>
    </row>
    <row r="154" spans="1:23" hidden="1" x14ac:dyDescent="0.2">
      <c r="B154" t="s">
        <v>168</v>
      </c>
      <c r="C154" t="s">
        <v>23</v>
      </c>
      <c r="D154">
        <v>0.86599999999999999</v>
      </c>
      <c r="E154" s="1">
        <v>7.5555555555555598E-2</v>
      </c>
      <c r="F154">
        <v>0.73</v>
      </c>
      <c r="G154" s="1">
        <v>9.407407407407431E-2</v>
      </c>
      <c r="H154">
        <v>0.79600000000000004</v>
      </c>
      <c r="I154" s="1">
        <v>-2.4814814814814623E-2</v>
      </c>
      <c r="J154">
        <v>0.67700000000000005</v>
      </c>
      <c r="K154" s="1">
        <v>-8.8840740740740776E-2</v>
      </c>
      <c r="L154">
        <v>0.439</v>
      </c>
      <c r="M154" s="1">
        <v>-0.21474074074074073</v>
      </c>
      <c r="N154" s="1">
        <v>0.68385086683498209</v>
      </c>
      <c r="O154" s="1">
        <v>-4.3678279031124312E-2</v>
      </c>
      <c r="P154" s="1">
        <v>-0.20198711950319737</v>
      </c>
      <c r="Q154" s="1"/>
      <c r="R154" s="1">
        <v>0</v>
      </c>
      <c r="S154" s="7">
        <v>0</v>
      </c>
      <c r="T154" s="6" t="s">
        <v>20</v>
      </c>
      <c r="U154" s="7" t="s">
        <v>20</v>
      </c>
    </row>
    <row r="155" spans="1:23" x14ac:dyDescent="0.2">
      <c r="A155" t="s">
        <v>206</v>
      </c>
      <c r="B155" t="s">
        <v>169</v>
      </c>
      <c r="C155" t="s">
        <v>16</v>
      </c>
      <c r="D155">
        <v>0.19600000000000001</v>
      </c>
      <c r="E155" s="1">
        <v>-0.59444444444444433</v>
      </c>
      <c r="F155">
        <v>0.24</v>
      </c>
      <c r="G155" s="1">
        <v>-0.39592592592592568</v>
      </c>
      <c r="H155">
        <v>0.40300000000000002</v>
      </c>
      <c r="I155" s="1">
        <v>-0.41781481481481464</v>
      </c>
      <c r="J155">
        <v>0.21299999999999999</v>
      </c>
      <c r="K155" s="1">
        <v>-0.55284074074074085</v>
      </c>
      <c r="L155">
        <v>0.41600000000000004</v>
      </c>
      <c r="M155" s="1">
        <v>-0.2377407407407407</v>
      </c>
      <c r="N155" s="1">
        <v>0.27864359114667114</v>
      </c>
      <c r="O155" s="1">
        <v>-0.44888555471943525</v>
      </c>
      <c r="P155" s="1">
        <v>-0.20198711950319737</v>
      </c>
      <c r="Q155" s="1" t="s">
        <v>20</v>
      </c>
      <c r="R155" s="1">
        <v>248.35860742209599</v>
      </c>
      <c r="S155" s="7">
        <v>959894.66181543097</v>
      </c>
      <c r="T155" s="6">
        <v>3864.9542763140448</v>
      </c>
      <c r="U155" s="7">
        <v>2239.2479453086535</v>
      </c>
    </row>
    <row r="156" spans="1:23" x14ac:dyDescent="0.2">
      <c r="A156" t="s">
        <v>207</v>
      </c>
      <c r="B156" t="s">
        <v>170</v>
      </c>
      <c r="C156" t="s">
        <v>16</v>
      </c>
      <c r="D156">
        <v>7.3999999999999996E-2</v>
      </c>
      <c r="E156" s="1">
        <v>-0.71644444444444444</v>
      </c>
      <c r="F156">
        <v>0.2</v>
      </c>
      <c r="G156" s="1">
        <v>-0.43592592592592566</v>
      </c>
      <c r="H156">
        <v>0.38800000000000001</v>
      </c>
      <c r="I156" s="1">
        <v>-0.43281481481481465</v>
      </c>
      <c r="J156">
        <v>0.24410000000000001</v>
      </c>
      <c r="K156" s="1">
        <v>-0.52174074074074084</v>
      </c>
      <c r="L156">
        <v>0.26899999999999996</v>
      </c>
      <c r="M156" s="1">
        <v>-0.38474074074074077</v>
      </c>
      <c r="N156" s="1">
        <v>0.20667250340929191</v>
      </c>
      <c r="O156" s="1">
        <v>-0.52085664245681451</v>
      </c>
      <c r="P156" s="1">
        <v>-0.20198711950319737</v>
      </c>
      <c r="Q156" s="1" t="s">
        <v>20</v>
      </c>
      <c r="R156" s="1">
        <v>16.940227432059999</v>
      </c>
      <c r="S156" s="7">
        <v>400</v>
      </c>
      <c r="T156" s="6">
        <v>23.612433871046228</v>
      </c>
      <c r="U156" s="7">
        <v>2239.2479453086535</v>
      </c>
    </row>
    <row r="157" spans="1:23" hidden="1" x14ac:dyDescent="0.2">
      <c r="B157" t="s">
        <v>171</v>
      </c>
      <c r="C157" t="s">
        <v>18</v>
      </c>
      <c r="D157">
        <v>0.26200000000000001</v>
      </c>
      <c r="E157" s="1">
        <v>-0.52844444444444438</v>
      </c>
      <c r="F157">
        <v>0.41</v>
      </c>
      <c r="G157" s="1">
        <v>-0.2259259259259257</v>
      </c>
      <c r="H157">
        <v>0.55099999999999993</v>
      </c>
      <c r="I157" s="1">
        <v>-0.26981481481481473</v>
      </c>
      <c r="J157">
        <v>0.22309999999999999</v>
      </c>
      <c r="K157" s="1">
        <v>-0.54274074074074086</v>
      </c>
      <c r="L157">
        <v>0.245</v>
      </c>
      <c r="M157" s="1">
        <v>-0.40874074074074074</v>
      </c>
      <c r="N157" s="1">
        <v>0.31767312868644848</v>
      </c>
      <c r="O157" s="1">
        <v>-0.40985601717965792</v>
      </c>
      <c r="P157" s="1">
        <v>-0.20198711950319737</v>
      </c>
      <c r="Q157" s="1" t="s">
        <v>20</v>
      </c>
      <c r="R157" s="1">
        <v>7.0139195949008499</v>
      </c>
      <c r="S157" s="7">
        <v>699.42619500000001</v>
      </c>
      <c r="T157" s="6">
        <v>99.719733814525895</v>
      </c>
      <c r="U157" s="7" t="s">
        <v>20</v>
      </c>
      <c r="W157" t="s">
        <v>20</v>
      </c>
    </row>
    <row r="158" spans="1:23" hidden="1" x14ac:dyDescent="0.2">
      <c r="B158" t="s">
        <v>172</v>
      </c>
      <c r="C158" t="s">
        <v>18</v>
      </c>
      <c r="D158">
        <v>0.70499999999999996</v>
      </c>
      <c r="E158" s="1">
        <v>-8.5444444444444434E-2</v>
      </c>
      <c r="F158">
        <v>0.41</v>
      </c>
      <c r="G158" s="1">
        <v>-0.2259259259259257</v>
      </c>
      <c r="H158">
        <v>0.69199999999999995</v>
      </c>
      <c r="I158" s="1">
        <v>-0.12881481481481472</v>
      </c>
      <c r="J158">
        <v>0.73730000000000007</v>
      </c>
      <c r="K158" s="1">
        <v>-2.8540740740740755E-2</v>
      </c>
      <c r="L158">
        <v>0.42899999999999999</v>
      </c>
      <c r="M158" s="1">
        <v>-0.22474074074074074</v>
      </c>
      <c r="N158" s="1">
        <v>0.57575287974149714</v>
      </c>
      <c r="O158" s="1">
        <v>-0.15177626612460926</v>
      </c>
      <c r="P158" s="1">
        <v>-0.20198711950319737</v>
      </c>
      <c r="Q158" s="1" t="s">
        <v>20</v>
      </c>
      <c r="R158" s="1">
        <v>1.1125664181303101</v>
      </c>
      <c r="S158" s="7">
        <v>1</v>
      </c>
      <c r="T158" s="6">
        <v>0.8988227432574496</v>
      </c>
      <c r="U158" s="7" t="s">
        <v>20</v>
      </c>
      <c r="W158" t="s">
        <v>20</v>
      </c>
    </row>
    <row r="159" spans="1:23" hidden="1" x14ac:dyDescent="0.2">
      <c r="B159" t="s">
        <v>173</v>
      </c>
      <c r="C159" t="s">
        <v>23</v>
      </c>
      <c r="D159">
        <v>0.57999999999999996</v>
      </c>
      <c r="E159" s="1">
        <v>-0.21044444444444443</v>
      </c>
      <c r="F159">
        <v>0.37</v>
      </c>
      <c r="G159" s="1">
        <v>-0.26592592592592568</v>
      </c>
      <c r="H159">
        <v>0.621</v>
      </c>
      <c r="I159" s="1">
        <v>-0.19981481481481467</v>
      </c>
      <c r="J159">
        <v>0.55380000000000007</v>
      </c>
      <c r="K159" s="1">
        <v>-0.21204074074074075</v>
      </c>
      <c r="L159">
        <v>0.46100000000000002</v>
      </c>
      <c r="M159" s="1">
        <v>-0.19274074074074071</v>
      </c>
      <c r="N159" s="1">
        <v>0.50857503648066038</v>
      </c>
      <c r="O159" s="1">
        <v>-0.21895410938544602</v>
      </c>
      <c r="P159" s="1">
        <v>-0.20198711950319737</v>
      </c>
      <c r="Q159" s="1"/>
      <c r="R159" s="1">
        <v>0</v>
      </c>
      <c r="S159" s="7">
        <v>0</v>
      </c>
      <c r="T159" s="6" t="s">
        <v>20</v>
      </c>
      <c r="U159" s="7" t="s">
        <v>20</v>
      </c>
    </row>
    <row r="160" spans="1:23" hidden="1" x14ac:dyDescent="0.2">
      <c r="B160" t="s">
        <v>174</v>
      </c>
      <c r="C160" t="s">
        <v>23</v>
      </c>
      <c r="D160">
        <v>0.30399999999999999</v>
      </c>
      <c r="E160" s="1">
        <v>-0.4864444444444444</v>
      </c>
      <c r="F160">
        <v>0.24</v>
      </c>
      <c r="G160" s="1">
        <v>-0.39592592592592568</v>
      </c>
      <c r="H160">
        <v>0.48600000000000004</v>
      </c>
      <c r="I160" s="1">
        <v>-0.33481481481481462</v>
      </c>
      <c r="J160">
        <v>0.50309999999999999</v>
      </c>
      <c r="K160" s="1">
        <v>-0.26274074074074083</v>
      </c>
      <c r="L160">
        <v>0.51700000000000002</v>
      </c>
      <c r="M160" s="1">
        <v>-0.13674074074074072</v>
      </c>
      <c r="N160" s="1">
        <v>0.39171769562702896</v>
      </c>
      <c r="O160" s="1">
        <v>-0.33581145023907744</v>
      </c>
      <c r="P160" s="1">
        <v>-0.20198711950319737</v>
      </c>
      <c r="Q160" s="1" t="s">
        <v>20</v>
      </c>
      <c r="R160" s="1">
        <v>0</v>
      </c>
      <c r="S160" s="7">
        <v>0</v>
      </c>
      <c r="T160" s="6" t="s">
        <v>20</v>
      </c>
      <c r="U160" s="7" t="s">
        <v>20</v>
      </c>
      <c r="W160" t="s">
        <v>20</v>
      </c>
    </row>
  </sheetData>
  <autoFilter ref="A4:Y160" xr:uid="{00000000-0001-0000-0000-000000000000}">
    <filterColumn colId="2">
      <filters>
        <filter val="EU sup"/>
      </filters>
    </filterColumn>
    <sortState xmlns:xlrd2="http://schemas.microsoft.com/office/spreadsheetml/2017/richdata2" ref="A5:Y156">
      <sortCondition descending="1" ref="O4:O160"/>
    </sortState>
  </autoFilter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D9633-6DE5-4F1D-BDC7-161F2B676368}">
  <dimension ref="A2:Q157"/>
  <sheetViews>
    <sheetView workbookViewId="0">
      <selection activeCell="L38" sqref="L38"/>
    </sheetView>
  </sheetViews>
  <sheetFormatPr baseColWidth="10" defaultColWidth="8.83203125" defaultRowHeight="15" x14ac:dyDescent="0.2"/>
  <cols>
    <col min="2" max="3" width="12" bestFit="1" customWidth="1"/>
  </cols>
  <sheetData>
    <row r="2" spans="1:3" x14ac:dyDescent="0.2">
      <c r="A2" t="s">
        <v>17</v>
      </c>
      <c r="B2">
        <v>161.17064277842201</v>
      </c>
      <c r="C2">
        <v>5.8994170226628902E-2</v>
      </c>
    </row>
    <row r="3" spans="1:3" x14ac:dyDescent="0.2">
      <c r="A3" t="s">
        <v>115</v>
      </c>
      <c r="B3">
        <v>127536.49461218101</v>
      </c>
      <c r="C3">
        <v>102.180019121813</v>
      </c>
    </row>
    <row r="4" spans="1:3" x14ac:dyDescent="0.2">
      <c r="A4" t="s">
        <v>98</v>
      </c>
      <c r="B4">
        <v>10844.9400192176</v>
      </c>
      <c r="C4">
        <v>5.8604884419263401</v>
      </c>
    </row>
    <row r="5" spans="1:3" x14ac:dyDescent="0.2">
      <c r="A5" t="s">
        <v>21</v>
      </c>
      <c r="B5">
        <v>10520.9950456729</v>
      </c>
      <c r="C5">
        <v>40.4422674787535</v>
      </c>
    </row>
    <row r="6" spans="1:3" x14ac:dyDescent="0.2">
      <c r="A6" t="s">
        <v>22</v>
      </c>
      <c r="B6">
        <v>0</v>
      </c>
      <c r="C6">
        <v>0</v>
      </c>
    </row>
    <row r="7" spans="1:3" x14ac:dyDescent="0.2">
      <c r="A7" t="s">
        <v>24</v>
      </c>
      <c r="B7">
        <v>90608.371313242504</v>
      </c>
      <c r="C7">
        <v>147.183422549575</v>
      </c>
    </row>
    <row r="8" spans="1:3" x14ac:dyDescent="0.2">
      <c r="A8" t="s">
        <v>25</v>
      </c>
      <c r="B8">
        <v>157.96326680273199</v>
      </c>
      <c r="C8">
        <v>0.68135599121812995</v>
      </c>
    </row>
    <row r="9" spans="1:3" x14ac:dyDescent="0.2">
      <c r="A9" t="s">
        <v>132</v>
      </c>
      <c r="B9">
        <v>40092.199696124997</v>
      </c>
      <c r="C9">
        <v>31.388169546742201</v>
      </c>
    </row>
    <row r="10" spans="1:3" x14ac:dyDescent="0.2">
      <c r="A10" t="s">
        <v>128</v>
      </c>
      <c r="B10">
        <v>5452.5391586730002</v>
      </c>
      <c r="C10">
        <v>18.643929677053801</v>
      </c>
    </row>
    <row r="11" spans="1:3" x14ac:dyDescent="0.2">
      <c r="A11" t="s">
        <v>31</v>
      </c>
      <c r="B11">
        <v>3576.2242128943499</v>
      </c>
      <c r="C11">
        <v>23.924430543909299</v>
      </c>
    </row>
    <row r="12" spans="1:3" x14ac:dyDescent="0.2">
      <c r="A12" t="s">
        <v>35</v>
      </c>
      <c r="B12">
        <v>80.18439939225</v>
      </c>
      <c r="C12">
        <v>7.3959810198300294E-2</v>
      </c>
    </row>
    <row r="13" spans="1:3" x14ac:dyDescent="0.2">
      <c r="A13" t="s">
        <v>28</v>
      </c>
      <c r="B13">
        <v>0</v>
      </c>
      <c r="C13">
        <v>5.17746175637393E-3</v>
      </c>
    </row>
    <row r="14" spans="1:3" x14ac:dyDescent="0.2">
      <c r="A14" t="s">
        <v>29</v>
      </c>
      <c r="B14">
        <v>32.073759756900003</v>
      </c>
      <c r="C14">
        <v>0</v>
      </c>
    </row>
    <row r="15" spans="1:3" x14ac:dyDescent="0.2">
      <c r="A15" t="s">
        <v>38</v>
      </c>
      <c r="B15">
        <v>0</v>
      </c>
      <c r="C15">
        <v>0</v>
      </c>
    </row>
    <row r="16" spans="1:3" x14ac:dyDescent="0.2">
      <c r="A16" t="s">
        <v>83</v>
      </c>
      <c r="B16">
        <v>8579.7307349707498</v>
      </c>
      <c r="C16">
        <v>15.474367427761999</v>
      </c>
    </row>
    <row r="17" spans="1:3" x14ac:dyDescent="0.2">
      <c r="A17" t="s">
        <v>34</v>
      </c>
      <c r="B17">
        <v>0</v>
      </c>
      <c r="C17">
        <v>0</v>
      </c>
    </row>
    <row r="18" spans="1:3" x14ac:dyDescent="0.2">
      <c r="A18" t="s">
        <v>39</v>
      </c>
      <c r="B18">
        <v>0</v>
      </c>
      <c r="C18">
        <v>0</v>
      </c>
    </row>
    <row r="19" spans="1:3" x14ac:dyDescent="0.2">
      <c r="A19" t="s">
        <v>37</v>
      </c>
      <c r="B19">
        <v>10446.4235528223</v>
      </c>
      <c r="C19">
        <v>23.773850512747799</v>
      </c>
    </row>
    <row r="20" spans="1:3" x14ac:dyDescent="0.2">
      <c r="A20" t="s">
        <v>32</v>
      </c>
      <c r="B20">
        <v>160.3687987845</v>
      </c>
      <c r="C20">
        <v>3.5878850141643E-2</v>
      </c>
    </row>
    <row r="21" spans="1:3" x14ac:dyDescent="0.2">
      <c r="A21" t="s">
        <v>30</v>
      </c>
      <c r="B21">
        <v>0</v>
      </c>
      <c r="C21">
        <v>0</v>
      </c>
    </row>
    <row r="22" spans="1:3" x14ac:dyDescent="0.2">
      <c r="A22" t="s">
        <v>27</v>
      </c>
      <c r="B22">
        <v>0</v>
      </c>
      <c r="C22">
        <v>0</v>
      </c>
    </row>
    <row r="23" spans="1:3" x14ac:dyDescent="0.2">
      <c r="A23" t="s">
        <v>51</v>
      </c>
      <c r="B23">
        <v>0</v>
      </c>
      <c r="C23">
        <v>0</v>
      </c>
    </row>
    <row r="24" spans="1:3" x14ac:dyDescent="0.2">
      <c r="A24" t="s">
        <v>96</v>
      </c>
      <c r="B24">
        <v>0</v>
      </c>
      <c r="C24">
        <v>0</v>
      </c>
    </row>
    <row r="25" spans="1:3" x14ac:dyDescent="0.2">
      <c r="A25" t="s">
        <v>140</v>
      </c>
      <c r="B25">
        <v>3824.7958510103199</v>
      </c>
      <c r="C25">
        <v>2.3071982152974502</v>
      </c>
    </row>
    <row r="26" spans="1:3" x14ac:dyDescent="0.2">
      <c r="A26" t="s">
        <v>26</v>
      </c>
      <c r="B26">
        <v>57145.015916290598</v>
      </c>
      <c r="C26">
        <v>182.29047818696799</v>
      </c>
    </row>
    <row r="27" spans="1:3" x14ac:dyDescent="0.2">
      <c r="A27" t="s">
        <v>40</v>
      </c>
      <c r="B27">
        <v>0</v>
      </c>
      <c r="C27">
        <v>0</v>
      </c>
    </row>
    <row r="28" spans="1:3" x14ac:dyDescent="0.2">
      <c r="A28" t="s">
        <v>156</v>
      </c>
      <c r="B28">
        <v>0</v>
      </c>
      <c r="C28">
        <v>0</v>
      </c>
    </row>
    <row r="29" spans="1:3" x14ac:dyDescent="0.2">
      <c r="A29" t="s">
        <v>43</v>
      </c>
      <c r="B29">
        <v>2774.3802189718499</v>
      </c>
      <c r="C29">
        <v>1.354579103966</v>
      </c>
    </row>
    <row r="30" spans="1:3" x14ac:dyDescent="0.2">
      <c r="A30" t="s">
        <v>44</v>
      </c>
      <c r="B30">
        <v>178795.97561307999</v>
      </c>
      <c r="C30">
        <v>212.05644898016999</v>
      </c>
    </row>
    <row r="31" spans="1:3" x14ac:dyDescent="0.2">
      <c r="A31" t="s">
        <v>49</v>
      </c>
      <c r="B31">
        <v>3033.3758304246599</v>
      </c>
      <c r="C31">
        <v>11.428466050991499</v>
      </c>
    </row>
    <row r="32" spans="1:3" x14ac:dyDescent="0.2">
      <c r="A32" t="s">
        <v>50</v>
      </c>
      <c r="B32">
        <v>0</v>
      </c>
      <c r="C32">
        <v>0</v>
      </c>
    </row>
    <row r="33" spans="1:3" x14ac:dyDescent="0.2">
      <c r="A33" t="s">
        <v>48</v>
      </c>
      <c r="B33">
        <v>28</v>
      </c>
      <c r="C33">
        <v>0.41517281869688399</v>
      </c>
    </row>
    <row r="34" spans="1:3" x14ac:dyDescent="0.2">
      <c r="A34" t="s">
        <v>52</v>
      </c>
      <c r="B34">
        <v>0</v>
      </c>
      <c r="C34">
        <v>0</v>
      </c>
    </row>
    <row r="35" spans="1:3" x14ac:dyDescent="0.2">
      <c r="A35" t="s">
        <v>45</v>
      </c>
      <c r="B35">
        <v>802</v>
      </c>
      <c r="C35">
        <v>2.4964640458923499</v>
      </c>
    </row>
    <row r="36" spans="1:3" x14ac:dyDescent="0.2">
      <c r="A36" t="s">
        <v>79</v>
      </c>
      <c r="B36">
        <v>705.62271465180004</v>
      </c>
      <c r="C36">
        <v>0.82326325297450398</v>
      </c>
    </row>
    <row r="37" spans="1:3" x14ac:dyDescent="0.2">
      <c r="A37" t="s">
        <v>53</v>
      </c>
      <c r="B37">
        <v>0</v>
      </c>
      <c r="C37">
        <v>0</v>
      </c>
    </row>
    <row r="38" spans="1:3" x14ac:dyDescent="0.2">
      <c r="A38" t="s">
        <v>54</v>
      </c>
      <c r="B38">
        <v>112</v>
      </c>
      <c r="C38">
        <v>0.20399772456090601</v>
      </c>
    </row>
    <row r="39" spans="1:3" x14ac:dyDescent="0.2">
      <c r="A39" t="s">
        <v>57</v>
      </c>
      <c r="B39">
        <v>836.32328566116701</v>
      </c>
      <c r="C39">
        <v>1.19337894985835</v>
      </c>
    </row>
    <row r="40" spans="1:3" x14ac:dyDescent="0.2">
      <c r="A40" t="s">
        <v>56</v>
      </c>
      <c r="B40">
        <v>0</v>
      </c>
      <c r="C40">
        <v>0</v>
      </c>
    </row>
    <row r="41" spans="1:3" x14ac:dyDescent="0.2">
      <c r="A41" t="s">
        <v>58</v>
      </c>
      <c r="B41">
        <v>0</v>
      </c>
      <c r="C41">
        <v>0</v>
      </c>
    </row>
    <row r="42" spans="1:3" x14ac:dyDescent="0.2">
      <c r="A42" t="s">
        <v>47</v>
      </c>
      <c r="B42">
        <v>8070</v>
      </c>
      <c r="C42">
        <v>0</v>
      </c>
    </row>
    <row r="43" spans="1:3" x14ac:dyDescent="0.2">
      <c r="A43" t="s">
        <v>60</v>
      </c>
      <c r="B43">
        <v>308.70993766016198</v>
      </c>
      <c r="C43">
        <v>0.29822375892351199</v>
      </c>
    </row>
    <row r="44" spans="1:3" x14ac:dyDescent="0.2">
      <c r="A44" t="s">
        <v>142</v>
      </c>
      <c r="B44">
        <v>50516.171617117499</v>
      </c>
      <c r="C44">
        <v>69.458396373937603</v>
      </c>
    </row>
    <row r="45" spans="1:3" x14ac:dyDescent="0.2">
      <c r="A45" t="s">
        <v>149</v>
      </c>
      <c r="B45">
        <v>0</v>
      </c>
      <c r="C45">
        <v>0</v>
      </c>
    </row>
    <row r="46" spans="1:3" x14ac:dyDescent="0.2">
      <c r="A46" t="s">
        <v>63</v>
      </c>
      <c r="B46">
        <v>0</v>
      </c>
      <c r="C46">
        <v>0</v>
      </c>
    </row>
    <row r="47" spans="1:3" x14ac:dyDescent="0.2">
      <c r="A47" t="s">
        <v>155</v>
      </c>
      <c r="B47">
        <v>0</v>
      </c>
      <c r="C47">
        <v>0</v>
      </c>
    </row>
    <row r="48" spans="1:3" x14ac:dyDescent="0.2">
      <c r="A48" t="s">
        <v>64</v>
      </c>
      <c r="B48">
        <v>705.62271465180004</v>
      </c>
      <c r="C48">
        <v>0</v>
      </c>
    </row>
    <row r="49" spans="1:3" x14ac:dyDescent="0.2">
      <c r="A49" t="s">
        <v>66</v>
      </c>
      <c r="B49">
        <v>0</v>
      </c>
      <c r="C49">
        <v>0</v>
      </c>
    </row>
    <row r="50" spans="1:3" x14ac:dyDescent="0.2">
      <c r="A50" t="s">
        <v>65</v>
      </c>
      <c r="B50">
        <v>0</v>
      </c>
      <c r="C50">
        <v>0</v>
      </c>
    </row>
    <row r="51" spans="1:3" x14ac:dyDescent="0.2">
      <c r="A51" t="s">
        <v>67</v>
      </c>
      <c r="B51">
        <v>226.92185028006699</v>
      </c>
      <c r="C51">
        <v>2.2622514815864001E-2</v>
      </c>
    </row>
    <row r="52" spans="1:3" x14ac:dyDescent="0.2">
      <c r="A52" t="s">
        <v>68</v>
      </c>
      <c r="B52">
        <v>736.09278642085496</v>
      </c>
      <c r="C52">
        <v>0.45418905949008498</v>
      </c>
    </row>
    <row r="53" spans="1:3" x14ac:dyDescent="0.2">
      <c r="A53" t="s">
        <v>73</v>
      </c>
      <c r="B53">
        <v>0</v>
      </c>
      <c r="C53">
        <v>0</v>
      </c>
    </row>
    <row r="54" spans="1:3" x14ac:dyDescent="0.2">
      <c r="A54" t="s">
        <v>70</v>
      </c>
      <c r="B54">
        <v>240.55319817674999</v>
      </c>
      <c r="C54">
        <v>1.12505157507082E-2</v>
      </c>
    </row>
    <row r="55" spans="1:3" x14ac:dyDescent="0.2">
      <c r="A55" t="s">
        <v>55</v>
      </c>
      <c r="B55">
        <v>804.24952590426699</v>
      </c>
      <c r="C55">
        <v>4.9831133031161396</v>
      </c>
    </row>
    <row r="56" spans="1:3" x14ac:dyDescent="0.2">
      <c r="A56" t="s">
        <v>71</v>
      </c>
      <c r="B56">
        <v>641.475195138</v>
      </c>
      <c r="C56">
        <v>2.92183395467422</v>
      </c>
    </row>
    <row r="57" spans="1:3" x14ac:dyDescent="0.2">
      <c r="A57" t="s">
        <v>75</v>
      </c>
      <c r="B57">
        <v>28.064539787287501</v>
      </c>
      <c r="C57">
        <v>4.5130005665722298E-3</v>
      </c>
    </row>
    <row r="58" spans="1:3" x14ac:dyDescent="0.2">
      <c r="A58" t="s">
        <v>76</v>
      </c>
      <c r="B58">
        <v>0</v>
      </c>
      <c r="C58">
        <v>0</v>
      </c>
    </row>
    <row r="59" spans="1:3" x14ac:dyDescent="0.2">
      <c r="A59" t="s">
        <v>72</v>
      </c>
      <c r="B59">
        <v>0</v>
      </c>
      <c r="C59">
        <v>0</v>
      </c>
    </row>
    <row r="60" spans="1:3" x14ac:dyDescent="0.2">
      <c r="A60" t="s">
        <v>74</v>
      </c>
      <c r="B60">
        <v>0</v>
      </c>
      <c r="C60">
        <v>0</v>
      </c>
    </row>
    <row r="61" spans="1:3" x14ac:dyDescent="0.2">
      <c r="A61" t="s">
        <v>77</v>
      </c>
      <c r="B61">
        <v>0</v>
      </c>
      <c r="C61">
        <v>0</v>
      </c>
    </row>
    <row r="62" spans="1:3" x14ac:dyDescent="0.2">
      <c r="A62" t="s">
        <v>80</v>
      </c>
      <c r="B62">
        <v>0</v>
      </c>
      <c r="C62">
        <v>0</v>
      </c>
    </row>
    <row r="63" spans="1:3" x14ac:dyDescent="0.2">
      <c r="A63" t="s">
        <v>78</v>
      </c>
      <c r="B63">
        <v>0</v>
      </c>
      <c r="C63">
        <v>0</v>
      </c>
    </row>
    <row r="64" spans="1:3" x14ac:dyDescent="0.2">
      <c r="A64" t="s">
        <v>81</v>
      </c>
      <c r="B64">
        <v>169.99092671157001</v>
      </c>
      <c r="C64">
        <v>1.49326079348441</v>
      </c>
    </row>
    <row r="65" spans="1:3" x14ac:dyDescent="0.2">
      <c r="A65" t="s">
        <v>87</v>
      </c>
      <c r="B65">
        <v>0</v>
      </c>
      <c r="C65">
        <v>0</v>
      </c>
    </row>
    <row r="66" spans="1:3" x14ac:dyDescent="0.2">
      <c r="A66" t="s">
        <v>86</v>
      </c>
      <c r="B66">
        <v>37932.031973666097</v>
      </c>
      <c r="C66">
        <v>32.304499631728</v>
      </c>
    </row>
    <row r="67" spans="1:3" x14ac:dyDescent="0.2">
      <c r="A67" t="s">
        <v>82</v>
      </c>
      <c r="B67">
        <v>77025.134056195297</v>
      </c>
      <c r="C67">
        <v>58.976100283286101</v>
      </c>
    </row>
    <row r="68" spans="1:3" x14ac:dyDescent="0.2">
      <c r="A68" t="s">
        <v>169</v>
      </c>
      <c r="B68">
        <v>959894.66181543097</v>
      </c>
      <c r="C68">
        <v>248.35860742209599</v>
      </c>
    </row>
    <row r="69" spans="1:3" x14ac:dyDescent="0.2">
      <c r="A69" t="s">
        <v>161</v>
      </c>
      <c r="B69">
        <v>105591.628180846</v>
      </c>
      <c r="C69">
        <v>10.681248569405099</v>
      </c>
    </row>
    <row r="70" spans="1:3" x14ac:dyDescent="0.2">
      <c r="A70" t="s">
        <v>84</v>
      </c>
      <c r="B70">
        <v>280.64539787287498</v>
      </c>
      <c r="C70">
        <v>1.5619365354107599</v>
      </c>
    </row>
    <row r="71" spans="1:3" x14ac:dyDescent="0.2">
      <c r="A71" t="s">
        <v>88</v>
      </c>
      <c r="B71">
        <v>4984.2622662222502</v>
      </c>
      <c r="C71">
        <v>17.729459260623202</v>
      </c>
    </row>
    <row r="72" spans="1:3" x14ac:dyDescent="0.2">
      <c r="A72" t="s">
        <v>89</v>
      </c>
      <c r="B72">
        <v>1372.7569175953199</v>
      </c>
      <c r="C72">
        <v>3.1964182719546699</v>
      </c>
    </row>
    <row r="73" spans="1:3" x14ac:dyDescent="0.2">
      <c r="A73" t="s">
        <v>90</v>
      </c>
      <c r="B73">
        <v>0</v>
      </c>
      <c r="C73">
        <v>0</v>
      </c>
    </row>
    <row r="74" spans="1:3" x14ac:dyDescent="0.2">
      <c r="A74" t="s">
        <v>92</v>
      </c>
      <c r="B74">
        <v>591.760867514805</v>
      </c>
      <c r="C74">
        <v>2.37759071813031</v>
      </c>
    </row>
    <row r="75" spans="1:3" x14ac:dyDescent="0.2">
      <c r="A75" t="s">
        <v>91</v>
      </c>
      <c r="B75">
        <v>170.79277070549199</v>
      </c>
      <c r="C75">
        <v>0.18560619892351199</v>
      </c>
    </row>
    <row r="76" spans="1:3" x14ac:dyDescent="0.2">
      <c r="A76" t="s">
        <v>93</v>
      </c>
      <c r="B76">
        <v>68156.739483412501</v>
      </c>
      <c r="C76">
        <v>19.9918414787535</v>
      </c>
    </row>
    <row r="77" spans="1:3" x14ac:dyDescent="0.2">
      <c r="A77" t="s">
        <v>94</v>
      </c>
      <c r="B77">
        <v>0</v>
      </c>
      <c r="C77">
        <v>0</v>
      </c>
    </row>
    <row r="78" spans="1:3" x14ac:dyDescent="0.2">
      <c r="A78" t="s">
        <v>85</v>
      </c>
      <c r="B78">
        <v>50516.171617117499</v>
      </c>
      <c r="C78">
        <v>21.291061532577899</v>
      </c>
    </row>
    <row r="79" spans="1:3" x14ac:dyDescent="0.2">
      <c r="A79" t="s">
        <v>95</v>
      </c>
      <c r="B79">
        <v>160</v>
      </c>
      <c r="C79">
        <v>2.3372709405099099E-2</v>
      </c>
    </row>
    <row r="80" spans="1:3" x14ac:dyDescent="0.2">
      <c r="A80" t="s">
        <v>99</v>
      </c>
      <c r="B80">
        <v>0</v>
      </c>
      <c r="C80">
        <v>0</v>
      </c>
    </row>
    <row r="81" spans="1:11" x14ac:dyDescent="0.2">
      <c r="A81" t="s">
        <v>107</v>
      </c>
      <c r="B81">
        <v>0</v>
      </c>
      <c r="C81">
        <v>0</v>
      </c>
    </row>
    <row r="82" spans="1:11" x14ac:dyDescent="0.2">
      <c r="A82" t="s">
        <v>100</v>
      </c>
      <c r="B82">
        <v>0</v>
      </c>
      <c r="C82">
        <v>0</v>
      </c>
    </row>
    <row r="83" spans="1:11" x14ac:dyDescent="0.2">
      <c r="A83" t="s">
        <v>104</v>
      </c>
      <c r="B83">
        <v>0</v>
      </c>
      <c r="C83">
        <v>0</v>
      </c>
    </row>
    <row r="84" spans="1:11" x14ac:dyDescent="0.2">
      <c r="A84" t="s">
        <v>101</v>
      </c>
      <c r="B84">
        <v>0</v>
      </c>
      <c r="C84">
        <v>0</v>
      </c>
    </row>
    <row r="85" spans="1:11" x14ac:dyDescent="0.2">
      <c r="A85" t="s">
        <v>144</v>
      </c>
      <c r="B85">
        <v>42613.1972016906</v>
      </c>
      <c r="C85">
        <v>14.659327543909299</v>
      </c>
    </row>
    <row r="86" spans="1:11" x14ac:dyDescent="0.2">
      <c r="A86" t="s">
        <v>105</v>
      </c>
      <c r="B86">
        <v>0</v>
      </c>
      <c r="C86">
        <v>0</v>
      </c>
    </row>
    <row r="87" spans="1:11" x14ac:dyDescent="0.2">
      <c r="A87" t="s">
        <v>106</v>
      </c>
      <c r="B87">
        <v>0</v>
      </c>
      <c r="C87">
        <v>0</v>
      </c>
    </row>
    <row r="88" spans="1:11" x14ac:dyDescent="0.2">
      <c r="A88" t="s">
        <v>110</v>
      </c>
      <c r="B88">
        <v>0</v>
      </c>
      <c r="C88">
        <v>0</v>
      </c>
    </row>
    <row r="89" spans="1:11" x14ac:dyDescent="0.2">
      <c r="A89" t="s">
        <v>121</v>
      </c>
      <c r="B89">
        <v>0</v>
      </c>
      <c r="C89">
        <v>0</v>
      </c>
    </row>
    <row r="90" spans="1:11" x14ac:dyDescent="0.2">
      <c r="A90" t="s">
        <v>122</v>
      </c>
      <c r="B90">
        <v>33489.014399093998</v>
      </c>
      <c r="C90">
        <v>71.021893399433395</v>
      </c>
    </row>
    <row r="91" spans="1:11" x14ac:dyDescent="0.2">
      <c r="A91" t="s">
        <v>113</v>
      </c>
      <c r="B91">
        <v>0</v>
      </c>
      <c r="C91">
        <v>0</v>
      </c>
    </row>
    <row r="92" spans="1:11" x14ac:dyDescent="0.2">
      <c r="A92" t="s">
        <v>114</v>
      </c>
      <c r="B92">
        <v>0</v>
      </c>
      <c r="C92">
        <v>0</v>
      </c>
    </row>
    <row r="93" spans="1:11" x14ac:dyDescent="0.2">
      <c r="A93" t="s">
        <v>119</v>
      </c>
      <c r="B93">
        <v>801.84399392249998</v>
      </c>
      <c r="C93">
        <v>0</v>
      </c>
    </row>
    <row r="94" spans="1:11" x14ac:dyDescent="0.2">
      <c r="A94" t="s">
        <v>120</v>
      </c>
      <c r="B94">
        <v>0</v>
      </c>
      <c r="C94">
        <v>0</v>
      </c>
    </row>
    <row r="95" spans="1:11" x14ac:dyDescent="0.2">
      <c r="A95" t="s">
        <v>111</v>
      </c>
      <c r="B95">
        <v>5106.1425532984804</v>
      </c>
      <c r="C95">
        <v>23.9091294985835</v>
      </c>
    </row>
    <row r="96" spans="1:11" x14ac:dyDescent="0.2">
      <c r="A96" t="s">
        <v>109</v>
      </c>
      <c r="B96">
        <v>0</v>
      </c>
      <c r="C96" s="5">
        <v>9.9412747875354097E-6</v>
      </c>
      <c r="K96" s="5"/>
    </row>
    <row r="97" spans="1:3" x14ac:dyDescent="0.2">
      <c r="A97" t="s">
        <v>117</v>
      </c>
      <c r="B97">
        <v>0</v>
      </c>
      <c r="C97">
        <v>0</v>
      </c>
    </row>
    <row r="98" spans="1:3" x14ac:dyDescent="0.2">
      <c r="A98" t="s">
        <v>116</v>
      </c>
      <c r="B98">
        <v>0</v>
      </c>
      <c r="C98">
        <v>0</v>
      </c>
    </row>
    <row r="99" spans="1:3" x14ac:dyDescent="0.2">
      <c r="A99" t="s">
        <v>108</v>
      </c>
      <c r="B99">
        <v>40.894043690047504</v>
      </c>
      <c r="C99">
        <v>0.11762089232294599</v>
      </c>
    </row>
    <row r="100" spans="1:3" x14ac:dyDescent="0.2">
      <c r="A100" t="s">
        <v>102</v>
      </c>
      <c r="B100">
        <v>80184.399392249994</v>
      </c>
      <c r="C100">
        <v>5.3467915127478696</v>
      </c>
    </row>
    <row r="101" spans="1:3" x14ac:dyDescent="0.2">
      <c r="A101" t="s">
        <v>170</v>
      </c>
      <c r="C101">
        <v>16.940227432059999</v>
      </c>
    </row>
    <row r="102" spans="1:3" x14ac:dyDescent="0.2">
      <c r="A102" t="s">
        <v>123</v>
      </c>
      <c r="B102">
        <v>1764.0567866295</v>
      </c>
      <c r="C102">
        <v>0</v>
      </c>
    </row>
    <row r="103" spans="1:3" x14ac:dyDescent="0.2">
      <c r="A103" t="s">
        <v>129</v>
      </c>
      <c r="B103">
        <v>0</v>
      </c>
      <c r="C103">
        <v>0</v>
      </c>
    </row>
    <row r="104" spans="1:3" x14ac:dyDescent="0.2">
      <c r="A104" t="s">
        <v>127</v>
      </c>
      <c r="B104">
        <v>5550.36412593154</v>
      </c>
      <c r="C104">
        <v>21.577219116147301</v>
      </c>
    </row>
    <row r="105" spans="1:3" x14ac:dyDescent="0.2">
      <c r="A105" t="s">
        <v>130</v>
      </c>
      <c r="B105">
        <v>838</v>
      </c>
      <c r="C105">
        <v>4.1447988725212399</v>
      </c>
    </row>
    <row r="106" spans="1:3" x14ac:dyDescent="0.2">
      <c r="A106" t="s">
        <v>126</v>
      </c>
      <c r="B106">
        <v>0</v>
      </c>
      <c r="C106">
        <v>0</v>
      </c>
    </row>
    <row r="107" spans="1:3" x14ac:dyDescent="0.2">
      <c r="A107" t="s">
        <v>124</v>
      </c>
      <c r="B107">
        <v>0</v>
      </c>
      <c r="C107">
        <v>0</v>
      </c>
    </row>
    <row r="108" spans="1:3" x14ac:dyDescent="0.2">
      <c r="A108" t="s">
        <v>125</v>
      </c>
      <c r="B108">
        <v>160695.14929144201</v>
      </c>
      <c r="C108">
        <v>44.406471161473</v>
      </c>
    </row>
    <row r="109" spans="1:3" x14ac:dyDescent="0.2">
      <c r="A109" t="s">
        <v>112</v>
      </c>
      <c r="B109">
        <v>0</v>
      </c>
      <c r="C109">
        <v>0</v>
      </c>
    </row>
    <row r="110" spans="1:3" x14ac:dyDescent="0.2">
      <c r="A110" t="s">
        <v>15</v>
      </c>
      <c r="B110">
        <v>45917.596304892701</v>
      </c>
      <c r="C110">
        <v>115.182833314447</v>
      </c>
    </row>
    <row r="111" spans="1:3" x14ac:dyDescent="0.2">
      <c r="A111" t="s">
        <v>118</v>
      </c>
      <c r="B111">
        <v>18442.4118602175</v>
      </c>
      <c r="C111">
        <v>39.203735580736499</v>
      </c>
    </row>
    <row r="112" spans="1:3" x14ac:dyDescent="0.2">
      <c r="A112" t="s">
        <v>131</v>
      </c>
      <c r="B112">
        <v>17203.562891023001</v>
      </c>
      <c r="C112">
        <v>33.398464674220897</v>
      </c>
    </row>
    <row r="113" spans="1:17" x14ac:dyDescent="0.2">
      <c r="A113" t="s">
        <v>133</v>
      </c>
      <c r="B113">
        <v>0</v>
      </c>
      <c r="C113">
        <v>0</v>
      </c>
    </row>
    <row r="114" spans="1:17" x14ac:dyDescent="0.2">
      <c r="A114" t="s">
        <v>61</v>
      </c>
      <c r="B114">
        <v>5361.9307887755904</v>
      </c>
      <c r="C114">
        <v>11.4039019830028</v>
      </c>
      <c r="Q114" s="5"/>
    </row>
    <row r="115" spans="1:17" x14ac:dyDescent="0.2">
      <c r="A115" t="s">
        <v>139</v>
      </c>
      <c r="B115">
        <v>0</v>
      </c>
      <c r="C115">
        <v>0</v>
      </c>
    </row>
    <row r="116" spans="1:17" x14ac:dyDescent="0.2">
      <c r="A116" t="s">
        <v>46</v>
      </c>
      <c r="B116">
        <v>10327.750641721799</v>
      </c>
      <c r="C116">
        <v>11.8945584844192</v>
      </c>
    </row>
    <row r="117" spans="1:17" x14ac:dyDescent="0.2">
      <c r="A117" t="s">
        <v>135</v>
      </c>
      <c r="B117">
        <v>2790.4170988503001</v>
      </c>
      <c r="C117">
        <v>2.5477513937677001</v>
      </c>
    </row>
    <row r="118" spans="1:17" x14ac:dyDescent="0.2">
      <c r="A118" t="s">
        <v>137</v>
      </c>
      <c r="B118">
        <v>2548.2602126857</v>
      </c>
      <c r="C118">
        <v>5.6334305410764802</v>
      </c>
    </row>
    <row r="119" spans="1:17" x14ac:dyDescent="0.2">
      <c r="A119" t="s">
        <v>138</v>
      </c>
      <c r="B119">
        <v>0</v>
      </c>
      <c r="C119">
        <v>0</v>
      </c>
    </row>
    <row r="120" spans="1:17" x14ac:dyDescent="0.2">
      <c r="A120" t="s">
        <v>69</v>
      </c>
      <c r="B120">
        <v>675655.39892676601</v>
      </c>
      <c r="C120">
        <v>169.066175014164</v>
      </c>
    </row>
    <row r="121" spans="1:17" x14ac:dyDescent="0.2">
      <c r="A121" t="s">
        <v>141</v>
      </c>
      <c r="B121">
        <v>2986.8688787771498</v>
      </c>
      <c r="C121">
        <v>9.3207063597733697</v>
      </c>
    </row>
    <row r="122" spans="1:17" x14ac:dyDescent="0.2">
      <c r="A122" t="s">
        <v>136</v>
      </c>
      <c r="B122">
        <v>1353695.4821208201</v>
      </c>
      <c r="C122">
        <v>701.83683456090603</v>
      </c>
    </row>
    <row r="123" spans="1:17" x14ac:dyDescent="0.2">
      <c r="A123" t="s">
        <v>143</v>
      </c>
      <c r="B123">
        <v>1603.687987845</v>
      </c>
      <c r="C123">
        <v>5.6752946175637302E-2</v>
      </c>
    </row>
    <row r="124" spans="1:17" x14ac:dyDescent="0.2">
      <c r="A124" t="s">
        <v>134</v>
      </c>
      <c r="B124">
        <v>256796.15194889501</v>
      </c>
      <c r="C124">
        <v>115.62405348441899</v>
      </c>
    </row>
    <row r="125" spans="1:17" x14ac:dyDescent="0.2">
      <c r="A125" t="s">
        <v>146</v>
      </c>
      <c r="B125">
        <v>0</v>
      </c>
      <c r="C125">
        <v>6.3481468470254904E-2</v>
      </c>
    </row>
    <row r="126" spans="1:17" x14ac:dyDescent="0.2">
      <c r="A126" t="s">
        <v>150</v>
      </c>
      <c r="B126">
        <v>1363.1347896682501</v>
      </c>
      <c r="C126">
        <v>0.385807595750708</v>
      </c>
    </row>
    <row r="127" spans="1:17" x14ac:dyDescent="0.2">
      <c r="A127" t="s">
        <v>148</v>
      </c>
      <c r="B127">
        <v>0</v>
      </c>
      <c r="C127">
        <v>0</v>
      </c>
    </row>
    <row r="128" spans="1:17" x14ac:dyDescent="0.2">
      <c r="A128" t="s">
        <v>147</v>
      </c>
      <c r="B128">
        <v>0</v>
      </c>
      <c r="C128">
        <v>0</v>
      </c>
    </row>
    <row r="129" spans="1:3" x14ac:dyDescent="0.2">
      <c r="A129" t="s">
        <v>152</v>
      </c>
      <c r="B129">
        <v>400.92199696124999</v>
      </c>
      <c r="C129">
        <v>6.2534904050991505E-2</v>
      </c>
    </row>
    <row r="130" spans="1:3" x14ac:dyDescent="0.2">
      <c r="A130" t="s">
        <v>153</v>
      </c>
      <c r="B130">
        <v>0</v>
      </c>
      <c r="C130">
        <v>4.6132998300283199E-3</v>
      </c>
    </row>
    <row r="131" spans="1:3" x14ac:dyDescent="0.2">
      <c r="A131" t="s">
        <v>172</v>
      </c>
      <c r="B131">
        <v>1</v>
      </c>
      <c r="C131">
        <v>1.1125664181303101</v>
      </c>
    </row>
    <row r="132" spans="1:3" x14ac:dyDescent="0.2">
      <c r="A132" t="s">
        <v>97</v>
      </c>
      <c r="B132">
        <v>200</v>
      </c>
      <c r="C132">
        <v>5.51501108781869E-2</v>
      </c>
    </row>
    <row r="133" spans="1:3" x14ac:dyDescent="0.2">
      <c r="A133" t="s">
        <v>62</v>
      </c>
      <c r="B133">
        <v>72.165959453024996</v>
      </c>
      <c r="C133">
        <v>4.73831626628895E-2</v>
      </c>
    </row>
    <row r="134" spans="1:3" x14ac:dyDescent="0.2">
      <c r="A134" t="s">
        <v>103</v>
      </c>
      <c r="B134">
        <v>0</v>
      </c>
      <c r="C134">
        <v>0</v>
      </c>
    </row>
    <row r="135" spans="1:3" x14ac:dyDescent="0.2">
      <c r="A135" t="s">
        <v>145</v>
      </c>
      <c r="B135">
        <v>2405.5319817674999</v>
      </c>
      <c r="C135">
        <v>0</v>
      </c>
    </row>
    <row r="136" spans="1:3" x14ac:dyDescent="0.2">
      <c r="A136" t="s">
        <v>151</v>
      </c>
      <c r="B136">
        <v>0</v>
      </c>
      <c r="C136">
        <v>6.9696600566572196E-3</v>
      </c>
    </row>
    <row r="137" spans="1:3" x14ac:dyDescent="0.2">
      <c r="A137" t="s">
        <v>154</v>
      </c>
      <c r="B137">
        <v>0</v>
      </c>
      <c r="C137">
        <v>0</v>
      </c>
    </row>
    <row r="138" spans="1:3" x14ac:dyDescent="0.2">
      <c r="A138" t="s">
        <v>42</v>
      </c>
      <c r="B138">
        <v>0</v>
      </c>
      <c r="C138">
        <v>0</v>
      </c>
    </row>
    <row r="139" spans="1:3" x14ac:dyDescent="0.2">
      <c r="A139" t="s">
        <v>164</v>
      </c>
      <c r="B139">
        <v>176.40567866295001</v>
      </c>
      <c r="C139">
        <v>9.12629489801699E-2</v>
      </c>
    </row>
    <row r="140" spans="1:3" x14ac:dyDescent="0.2">
      <c r="A140" t="s">
        <v>159</v>
      </c>
      <c r="B140">
        <v>160.3687987845</v>
      </c>
      <c r="C140">
        <v>1.8483443711048101E-2</v>
      </c>
    </row>
    <row r="141" spans="1:3" x14ac:dyDescent="0.2">
      <c r="A141" t="s">
        <v>165</v>
      </c>
      <c r="B141">
        <v>184.42411860217501</v>
      </c>
      <c r="C141">
        <v>1.3185650407931999</v>
      </c>
    </row>
    <row r="142" spans="1:3" x14ac:dyDescent="0.2">
      <c r="A142" t="s">
        <v>158</v>
      </c>
      <c r="B142">
        <v>4857.5709151825004</v>
      </c>
      <c r="C142">
        <v>36.373526232294601</v>
      </c>
    </row>
    <row r="143" spans="1:3" x14ac:dyDescent="0.2">
      <c r="A143" t="s">
        <v>160</v>
      </c>
      <c r="B143">
        <v>0</v>
      </c>
      <c r="C143">
        <v>6.0426952691218103</v>
      </c>
    </row>
    <row r="144" spans="1:3" x14ac:dyDescent="0.2">
      <c r="A144" t="s">
        <v>157</v>
      </c>
      <c r="B144">
        <v>0</v>
      </c>
      <c r="C144">
        <v>0</v>
      </c>
    </row>
    <row r="145" spans="1:3" x14ac:dyDescent="0.2">
      <c r="A145" t="s">
        <v>36</v>
      </c>
      <c r="B145">
        <v>8431.3895975109299</v>
      </c>
      <c r="C145">
        <v>25.733375569405101</v>
      </c>
    </row>
    <row r="146" spans="1:3" x14ac:dyDescent="0.2">
      <c r="A146" t="s">
        <v>162</v>
      </c>
      <c r="B146">
        <v>1844.2411860217501</v>
      </c>
      <c r="C146">
        <v>1.4582770762039601</v>
      </c>
    </row>
    <row r="147" spans="1:3" x14ac:dyDescent="0.2">
      <c r="A147" t="s">
        <v>163</v>
      </c>
      <c r="B147">
        <v>107.447095185615</v>
      </c>
      <c r="C147">
        <v>0.39358897365439</v>
      </c>
    </row>
    <row r="148" spans="1:3" x14ac:dyDescent="0.2">
      <c r="A148" t="s">
        <v>166</v>
      </c>
      <c r="B148">
        <v>14.158424999999999</v>
      </c>
      <c r="C148">
        <v>0</v>
      </c>
    </row>
    <row r="149" spans="1:3" x14ac:dyDescent="0.2">
      <c r="A149" t="s">
        <v>41</v>
      </c>
      <c r="B149">
        <v>1104.35715</v>
      </c>
      <c r="C149">
        <v>18.922626784702501</v>
      </c>
    </row>
    <row r="150" spans="1:3" x14ac:dyDescent="0.2">
      <c r="A150" t="s">
        <v>59</v>
      </c>
      <c r="B150">
        <v>6090.8978012999996</v>
      </c>
      <c r="C150">
        <v>63.7862332577903</v>
      </c>
    </row>
    <row r="151" spans="1:3" x14ac:dyDescent="0.2">
      <c r="A151" t="s">
        <v>19</v>
      </c>
      <c r="B151">
        <v>180.66150300000001</v>
      </c>
      <c r="C151">
        <v>32.496092747875302</v>
      </c>
    </row>
    <row r="152" spans="1:3" x14ac:dyDescent="0.2">
      <c r="A152" t="s">
        <v>33</v>
      </c>
      <c r="B152">
        <v>13178.80357425</v>
      </c>
      <c r="C152">
        <v>977.84129005665704</v>
      </c>
    </row>
    <row r="153" spans="1:3" x14ac:dyDescent="0.2">
      <c r="A153" t="s">
        <v>168</v>
      </c>
      <c r="B153">
        <v>0</v>
      </c>
      <c r="C153">
        <v>0</v>
      </c>
    </row>
    <row r="154" spans="1:3" x14ac:dyDescent="0.2">
      <c r="A154" t="s">
        <v>167</v>
      </c>
      <c r="B154">
        <v>5673.9038682</v>
      </c>
      <c r="C154">
        <v>15.947918130311599</v>
      </c>
    </row>
    <row r="155" spans="1:3" x14ac:dyDescent="0.2">
      <c r="A155" t="s">
        <v>171</v>
      </c>
      <c r="B155">
        <v>699.42619500000001</v>
      </c>
      <c r="C155">
        <v>7.0139195949008499</v>
      </c>
    </row>
    <row r="156" spans="1:3" x14ac:dyDescent="0.2">
      <c r="A156" t="s">
        <v>173</v>
      </c>
      <c r="B156">
        <v>0</v>
      </c>
      <c r="C156">
        <v>0</v>
      </c>
    </row>
    <row r="157" spans="1:3" x14ac:dyDescent="0.2">
      <c r="A157" t="s">
        <v>174</v>
      </c>
      <c r="B157">
        <v>0</v>
      </c>
      <c r="C15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C84FB-3848-5649-9D33-74415F02B5A1}">
  <sheetPr filterMode="1"/>
  <dimension ref="A1:Y160"/>
  <sheetViews>
    <sheetView zoomScale="150" zoomScaleNormal="70" workbookViewId="0">
      <pane xSplit="2" ySplit="4" topLeftCell="C5" activePane="bottomRight" state="frozen"/>
      <selection pane="topRight" activeCell="B1" sqref="B1"/>
      <selection pane="bottomLeft" activeCell="A5" sqref="A5"/>
      <selection pane="bottomRight" activeCell="R5" sqref="R5:S160"/>
    </sheetView>
  </sheetViews>
  <sheetFormatPr baseColWidth="10" defaultColWidth="8.83203125" defaultRowHeight="15" x14ac:dyDescent="0.2"/>
  <cols>
    <col min="1" max="1" width="21" bestFit="1" customWidth="1"/>
    <col min="2" max="2" width="12.83203125" bestFit="1" customWidth="1"/>
    <col min="3" max="3" width="9.5" bestFit="1" customWidth="1"/>
    <col min="4" max="20" width="12" customWidth="1"/>
    <col min="21" max="21" width="14" bestFit="1" customWidth="1"/>
  </cols>
  <sheetData>
    <row r="1" spans="1:21" s="4" customFormat="1" ht="48" x14ac:dyDescent="0.2">
      <c r="B1" s="2"/>
      <c r="C1" s="3" t="s">
        <v>0</v>
      </c>
      <c r="D1" s="3" t="s">
        <v>1</v>
      </c>
      <c r="E1" s="3" t="s">
        <v>1</v>
      </c>
      <c r="F1" s="3" t="s">
        <v>2</v>
      </c>
      <c r="G1" s="3" t="s">
        <v>2</v>
      </c>
      <c r="H1" s="3" t="s">
        <v>3</v>
      </c>
      <c r="I1" s="3" t="s">
        <v>3</v>
      </c>
      <c r="J1" s="3" t="s">
        <v>4</v>
      </c>
      <c r="K1" s="3" t="s">
        <v>4</v>
      </c>
      <c r="L1" s="8" t="s">
        <v>5</v>
      </c>
      <c r="M1" s="8" t="s">
        <v>5</v>
      </c>
      <c r="N1" s="8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2" t="s">
        <v>12</v>
      </c>
      <c r="U1" s="2" t="s">
        <v>13</v>
      </c>
    </row>
    <row r="2" spans="1:21" x14ac:dyDescent="0.2">
      <c r="B2" t="s">
        <v>14</v>
      </c>
      <c r="D2" s="1">
        <f t="shared" ref="D2:L2" si="0">AVERAGEIF($C$5:$C$160,$B$2,D5:D160)</f>
        <v>0.78874074074074063</v>
      </c>
      <c r="E2" s="1"/>
      <c r="F2" s="1">
        <f t="shared" si="0"/>
        <v>0.63629629629629614</v>
      </c>
      <c r="G2" s="1"/>
      <c r="H2" s="1">
        <f t="shared" si="0"/>
        <v>0.84025925925925904</v>
      </c>
      <c r="I2" s="1"/>
      <c r="J2" s="1">
        <f t="shared" si="0"/>
        <v>0.7710407407407408</v>
      </c>
      <c r="K2" s="1"/>
      <c r="L2" s="1">
        <f t="shared" si="0"/>
        <v>0.6157407407407407</v>
      </c>
      <c r="M2" s="1"/>
      <c r="N2" s="1">
        <f>AVERAGEIF($C$5:$C$160,$B$2,N5:N160)</f>
        <v>0.72256817388143024</v>
      </c>
      <c r="O2" s="1">
        <f>N2-$N$2</f>
        <v>0</v>
      </c>
    </row>
    <row r="3" spans="1:21" x14ac:dyDescent="0.2">
      <c r="B3" t="s">
        <v>8</v>
      </c>
      <c r="N3" s="1">
        <f>AVERAGE(N5:N160)</f>
        <v>0.5220678676589886</v>
      </c>
      <c r="O3" s="1">
        <f>N3-$N$2</f>
        <v>-0.20050030622244164</v>
      </c>
    </row>
    <row r="4" spans="1:21" x14ac:dyDescent="0.2">
      <c r="N4" s="1"/>
    </row>
    <row r="5" spans="1:21" x14ac:dyDescent="0.2">
      <c r="A5" t="s">
        <v>175</v>
      </c>
      <c r="B5" t="s">
        <v>15</v>
      </c>
      <c r="C5" t="s">
        <v>16</v>
      </c>
      <c r="D5">
        <v>0.98099999999999998</v>
      </c>
      <c r="E5" s="1">
        <f t="shared" ref="E5:E68" si="1">D5-D$2</f>
        <v>0.19225925925925935</v>
      </c>
      <c r="F5">
        <v>0.84</v>
      </c>
      <c r="G5" s="1">
        <f t="shared" ref="G5:G68" si="2">F5-F$2</f>
        <v>0.20370370370370383</v>
      </c>
      <c r="H5">
        <v>0.88400000000000001</v>
      </c>
      <c r="I5" s="1">
        <f t="shared" ref="I5:I68" si="3">H5-H$2</f>
        <v>4.3740740740740969E-2</v>
      </c>
      <c r="J5">
        <v>0.95179999999999998</v>
      </c>
      <c r="K5" s="1">
        <f t="shared" ref="K5:K68" si="4">J5-J$2</f>
        <v>0.18075925925925918</v>
      </c>
      <c r="L5">
        <v>0.59299999999999997</v>
      </c>
      <c r="M5" s="1">
        <f t="shared" ref="M5:M68" si="5">L5-L$2</f>
        <v>-2.2740740740740728E-2</v>
      </c>
      <c r="N5" s="1">
        <f t="shared" ref="N5:N68" si="6">GEOMEAN(D5,F5,H5,J5,L5)</f>
        <v>0.83714404155791688</v>
      </c>
      <c r="O5" s="1">
        <f t="shared" ref="O5:O68" si="7">N5-$N$2</f>
        <v>0.11457586767648664</v>
      </c>
      <c r="P5" s="1">
        <f t="shared" ref="P5:P68" si="8">$O$3</f>
        <v>-0.20050030622244164</v>
      </c>
      <c r="Q5" s="1">
        <v>0.13774523259164501</v>
      </c>
      <c r="R5" s="1">
        <f>VLOOKUP(B5,Foglio2!$A$2:$C$157,3,FALSE)</f>
        <v>115.182833314447</v>
      </c>
      <c r="S5" s="7">
        <f>VLOOKUP(B5,Foglio2!$A$2:$C$157,2,FALSE)</f>
        <v>45917.596304892701</v>
      </c>
      <c r="T5" s="6">
        <f t="shared" ref="T5:T68" si="9">IF(R5=0,"",S5/R5)</f>
        <v>398.64965102515333</v>
      </c>
      <c r="U5" s="7" cm="1">
        <f t="array" ref="U5">IF(AND(C5="EU sup",O5&gt;=$O$3),SUM(SUMIF($B$5:$B$160,_xlfn._xlws.FILTER($B$5:$B$160,($O$5:$O$160&gt;=$O$3)*($C$5:$C$160="EU sup")),$S$5:$S$160))/SUM(SUMIF($B$5:$B$160,_xlfn._xlws.FILTER($B$5:$B$160,($O$5:$O$160&gt;=$O$3)*($C$5:$C$160="EU sup")),$R$5:$R$160)),IF(AND(C5="EU sup",O5&lt;$O$3),SUM(SUMIF($B$5:$B$160,_xlfn._xlws.FILTER($B$5:$B$160,($O$5:$O$160&lt;$O$3)*($C$5:$C$160="EU sup")),$S$5:$S$160))/SUM(SUMIF($B$5:$B$160,_xlfn._xlws.FILTER($B$5:$B$160,($O$5:$O$160&lt;$O$3)*($C$5:$C$160="EU sup")),$R$5:$R$160)),""))</f>
        <v>150.15490868283484</v>
      </c>
    </row>
    <row r="6" spans="1:21" hidden="1" x14ac:dyDescent="0.2">
      <c r="B6" t="s">
        <v>17</v>
      </c>
      <c r="C6" t="s">
        <v>18</v>
      </c>
      <c r="D6">
        <v>0.64099999999999902</v>
      </c>
      <c r="E6" s="1">
        <f t="shared" si="1"/>
        <v>-0.14774074074074162</v>
      </c>
      <c r="F6">
        <v>0.36</v>
      </c>
      <c r="G6" s="1">
        <f t="shared" si="2"/>
        <v>-0.27629629629629615</v>
      </c>
      <c r="H6">
        <v>0.76800000000000002</v>
      </c>
      <c r="I6" s="1">
        <f t="shared" si="3"/>
        <v>-7.2259259259259023E-2</v>
      </c>
      <c r="J6">
        <v>0.5786</v>
      </c>
      <c r="K6" s="1">
        <f t="shared" si="4"/>
        <v>-0.1924407407407408</v>
      </c>
      <c r="L6">
        <v>0.47099999999999997</v>
      </c>
      <c r="M6" s="1">
        <f t="shared" si="5"/>
        <v>-0.14474074074074073</v>
      </c>
      <c r="N6" s="1">
        <f t="shared" si="6"/>
        <v>0.54548676433527865</v>
      </c>
      <c r="O6" s="1">
        <f t="shared" si="7"/>
        <v>-0.17708140954615159</v>
      </c>
      <c r="P6" s="1">
        <f t="shared" si="8"/>
        <v>-0.20050030622244164</v>
      </c>
      <c r="Q6" s="1"/>
      <c r="R6" s="1">
        <f>VLOOKUP(B6,Foglio2!$A$2:$C$157,3,FALSE)</f>
        <v>5.8994170226628902E-2</v>
      </c>
      <c r="S6" s="7">
        <f>VLOOKUP(B6,Foglio2!$A$2:$C$157,2,FALSE)</f>
        <v>161.17064277842201</v>
      </c>
      <c r="T6" s="6">
        <f t="shared" si="9"/>
        <v>2731.9757555581737</v>
      </c>
      <c r="U6" s="7" t="str" cm="1">
        <f t="array" ref="U6">IF(AND(C6="EU sup",O6&gt;=$O$3),SUM(SUMIF($B$5:$B$160,_xlfn._xlws.FILTER($B$5:$B$160,($O$5:$O$160&gt;=$O$3)*($C$5:$C$160="EU sup")),$S$5:$S$160))/SUM(SUMIF($B$5:$B$160,_xlfn._xlws.FILTER($B$5:$B$160,($O$5:$O$160&gt;=$O$3)*($C$5:$C$160="EU sup")),$R$5:$R$160)),IF(AND(C6="EU sup",O6&lt;$O$3),SUM(SUMIF($B$5:$B$160,_xlfn._xlws.FILTER($B$5:$B$160,($O$5:$O$160&lt;$O$3)*($C$5:$C$160="EU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7" spans="1:21" x14ac:dyDescent="0.2">
      <c r="A7" t="s">
        <v>176</v>
      </c>
      <c r="B7" t="s">
        <v>19</v>
      </c>
      <c r="C7" t="s">
        <v>16</v>
      </c>
      <c r="D7">
        <v>0.82799999999999996</v>
      </c>
      <c r="E7" s="1">
        <f t="shared" si="1"/>
        <v>3.9259259259259327E-2</v>
      </c>
      <c r="F7">
        <v>0.73</v>
      </c>
      <c r="G7" s="1">
        <f t="shared" si="2"/>
        <v>9.3703703703703844E-2</v>
      </c>
      <c r="H7">
        <v>0.85099999999999998</v>
      </c>
      <c r="I7" s="1">
        <f t="shared" si="3"/>
        <v>1.0740740740740939E-2</v>
      </c>
      <c r="J7">
        <v>0.78510000000000002</v>
      </c>
      <c r="K7" s="1">
        <f t="shared" si="4"/>
        <v>1.4059259259259216E-2</v>
      </c>
      <c r="L7">
        <v>0.77700000000000002</v>
      </c>
      <c r="M7" s="1">
        <f t="shared" si="5"/>
        <v>0.16125925925925932</v>
      </c>
      <c r="N7" s="1">
        <f t="shared" si="6"/>
        <v>0.79309598378770563</v>
      </c>
      <c r="O7" s="1">
        <f t="shared" si="7"/>
        <v>7.0527809906275385E-2</v>
      </c>
      <c r="P7" s="1">
        <f t="shared" si="8"/>
        <v>-0.20050030622244164</v>
      </c>
      <c r="Q7" s="1" t="s">
        <v>20</v>
      </c>
      <c r="R7" s="1">
        <f>VLOOKUP(B7,Foglio2!$A$2:$C$157,3,FALSE)</f>
        <v>32.496092747875302</v>
      </c>
      <c r="S7" s="7">
        <f>VLOOKUP(B7,Foglio2!$A$2:$C$157,2,FALSE)</f>
        <v>180.66150300000001</v>
      </c>
      <c r="T7" s="6">
        <f t="shared" si="9"/>
        <v>5.5594838555417478</v>
      </c>
      <c r="U7" s="7" cm="1">
        <f t="array" ref="U7">IF(AND(C7="EU sup",O7&gt;=$O$3),SUM(SUMIF($B$5:$B$160,_xlfn._xlws.FILTER($B$5:$B$160,($O$5:$O$160&gt;=$O$3)*($C$5:$C$160="EU sup")),$S$5:$S$160))/SUM(SUMIF($B$5:$B$160,_xlfn._xlws.FILTER($B$5:$B$160,($O$5:$O$160&gt;=$O$3)*($C$5:$C$160="EU sup")),$R$5:$R$160)),IF(AND(C7="EU sup",O7&lt;$O$3),SUM(SUMIF($B$5:$B$160,_xlfn._xlws.FILTER($B$5:$B$160,($O$5:$O$160&lt;$O$3)*($C$5:$C$160="EU sup")),$S$5:$S$160))/SUM(SUMIF($B$5:$B$160,_xlfn._xlws.FILTER($B$5:$B$160,($O$5:$O$160&lt;$O$3)*($C$5:$C$160="EU sup")),$R$5:$R$160)),""))</f>
        <v>150.15490868283484</v>
      </c>
    </row>
    <row r="8" spans="1:21" hidden="1" x14ac:dyDescent="0.2">
      <c r="B8" t="s">
        <v>21</v>
      </c>
      <c r="C8" t="s">
        <v>18</v>
      </c>
      <c r="D8">
        <v>0.68500000000000005</v>
      </c>
      <c r="E8" s="1">
        <f t="shared" si="1"/>
        <v>-0.10374074074074058</v>
      </c>
      <c r="F8">
        <v>0.38</v>
      </c>
      <c r="G8" s="1">
        <f t="shared" si="2"/>
        <v>-0.25629629629629613</v>
      </c>
      <c r="H8">
        <v>0.77500000000000002</v>
      </c>
      <c r="I8" s="1">
        <f t="shared" si="3"/>
        <v>-6.5259259259259017E-2</v>
      </c>
      <c r="J8">
        <v>0.73360000000000003</v>
      </c>
      <c r="K8" s="1">
        <f t="shared" si="4"/>
        <v>-3.7440740740740774E-2</v>
      </c>
      <c r="L8">
        <v>0.41099999999999998</v>
      </c>
      <c r="M8" s="1">
        <f t="shared" si="5"/>
        <v>-0.20474074074074072</v>
      </c>
      <c r="N8" s="1">
        <f t="shared" si="6"/>
        <v>0.57123578116264084</v>
      </c>
      <c r="O8" s="1">
        <f t="shared" si="7"/>
        <v>-0.1513323927187894</v>
      </c>
      <c r="P8" s="1">
        <f t="shared" si="8"/>
        <v>-0.20050030622244164</v>
      </c>
      <c r="Q8" s="1"/>
      <c r="R8" s="1">
        <f>VLOOKUP(B8,Foglio2!$A$2:$C$157,3,FALSE)</f>
        <v>40.4422674787535</v>
      </c>
      <c r="S8" s="7">
        <f>VLOOKUP(B8,Foglio2!$A$2:$C$157,2,FALSE)</f>
        <v>10520.9950456729</v>
      </c>
      <c r="T8" s="6">
        <f t="shared" si="9"/>
        <v>260.14849565989704</v>
      </c>
      <c r="U8" s="7" t="str" cm="1">
        <f t="array" ref="U8">IF(AND(C8="EU sup",O8&gt;=$O$3),SUM(SUMIF($B$5:$B$160,_xlfn._xlws.FILTER($B$5:$B$160,($O$5:$O$160&gt;=$O$3)*($C$5:$C$160="EU sup")),$S$5:$S$160))/SUM(SUMIF($B$5:$B$160,_xlfn._xlws.FILTER($B$5:$B$160,($O$5:$O$160&gt;=$O$3)*($C$5:$C$160="EU sup")),$R$5:$R$160)),IF(AND(C8="EU sup",O8&lt;$O$3),SUM(SUMIF($B$5:$B$160,_xlfn._xlws.FILTER($B$5:$B$160,($O$5:$O$160&lt;$O$3)*($C$5:$C$160="EU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9" spans="1:21" hidden="1" x14ac:dyDescent="0.2">
      <c r="B9" t="s">
        <v>22</v>
      </c>
      <c r="C9" t="s">
        <v>23</v>
      </c>
      <c r="D9">
        <v>0.56299999999999994</v>
      </c>
      <c r="E9" s="1">
        <f t="shared" si="1"/>
        <v>-0.22574074074074069</v>
      </c>
      <c r="F9">
        <v>0.46</v>
      </c>
      <c r="G9" s="1">
        <f t="shared" si="2"/>
        <v>-0.17629629629629612</v>
      </c>
      <c r="H9">
        <v>0.82450000000000001</v>
      </c>
      <c r="I9" s="1">
        <f t="shared" si="3"/>
        <v>-1.5759259259259029E-2</v>
      </c>
      <c r="J9">
        <v>0.70609999999999995</v>
      </c>
      <c r="K9" s="1">
        <f t="shared" si="4"/>
        <v>-6.4940740740740854E-2</v>
      </c>
      <c r="L9">
        <v>0.48299999999999998</v>
      </c>
      <c r="M9" s="1">
        <f t="shared" si="5"/>
        <v>-0.13274074074074071</v>
      </c>
      <c r="N9" s="1">
        <f t="shared" si="6"/>
        <v>0.59218042283827255</v>
      </c>
      <c r="O9" s="1">
        <f t="shared" si="7"/>
        <v>-0.1303877510431577</v>
      </c>
      <c r="P9" s="1">
        <f t="shared" si="8"/>
        <v>-0.20050030622244164</v>
      </c>
      <c r="Q9" s="1"/>
      <c r="R9" s="1">
        <f>VLOOKUP(B9,Foglio2!$A$2:$C$157,3,FALSE)</f>
        <v>0</v>
      </c>
      <c r="S9" s="7">
        <f>VLOOKUP(B9,Foglio2!$A$2:$C$157,2,FALSE)</f>
        <v>0</v>
      </c>
      <c r="T9" s="6" t="str">
        <f t="shared" si="9"/>
        <v/>
      </c>
      <c r="U9" s="7" t="str" cm="1">
        <f t="array" ref="U9">IF(AND(C9="EU sup",O9&gt;=$O$3),SUM(SUMIF($B$5:$B$160,_xlfn._xlws.FILTER($B$5:$B$160,($O$5:$O$160&gt;=$O$3)*($C$5:$C$160="EU sup")),$S$5:$S$160))/SUM(SUMIF($B$5:$B$160,_xlfn._xlws.FILTER($B$5:$B$160,($O$5:$O$160&gt;=$O$3)*($C$5:$C$160="EU sup")),$R$5:$R$160)),IF(AND(C9="EU sup",O9&lt;$O$3),SUM(SUMIF($B$5:$B$160,_xlfn._xlws.FILTER($B$5:$B$160,($O$5:$O$160&lt;$O$3)*($C$5:$C$160="EU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10" spans="1:21" x14ac:dyDescent="0.2">
      <c r="A10" t="s">
        <v>177</v>
      </c>
      <c r="B10" t="s">
        <v>24</v>
      </c>
      <c r="C10" t="s">
        <v>16</v>
      </c>
      <c r="D10">
        <v>0.871</v>
      </c>
      <c r="E10" s="1">
        <f t="shared" si="1"/>
        <v>8.2259259259259365E-2</v>
      </c>
      <c r="F10">
        <v>0.75</v>
      </c>
      <c r="G10" s="1">
        <f t="shared" si="2"/>
        <v>0.11370370370370386</v>
      </c>
      <c r="H10">
        <v>0.86799999999999999</v>
      </c>
      <c r="I10" s="1">
        <f t="shared" si="3"/>
        <v>2.7740740740740955E-2</v>
      </c>
      <c r="J10">
        <v>0.78239999999999998</v>
      </c>
      <c r="K10" s="1">
        <f t="shared" si="4"/>
        <v>1.135925925925918E-2</v>
      </c>
      <c r="L10">
        <v>0.60099999999999998</v>
      </c>
      <c r="M10" s="1">
        <f t="shared" si="5"/>
        <v>-1.4740740740740721E-2</v>
      </c>
      <c r="N10" s="1">
        <f t="shared" si="6"/>
        <v>0.7676804687520572</v>
      </c>
      <c r="O10" s="1">
        <f t="shared" si="7"/>
        <v>4.5112294870626957E-2</v>
      </c>
      <c r="P10" s="1">
        <f t="shared" si="8"/>
        <v>-0.20050030622244164</v>
      </c>
      <c r="Q10" s="1">
        <v>0.82591572602923302</v>
      </c>
      <c r="R10" s="1">
        <f>VLOOKUP(B10,Foglio2!$A$2:$C$157,3,FALSE)</f>
        <v>147.183422549575</v>
      </c>
      <c r="S10" s="7">
        <f>VLOOKUP(B10,Foglio2!$A$2:$C$157,2,FALSE)</f>
        <v>90608.371313242504</v>
      </c>
      <c r="T10" s="6">
        <f t="shared" si="9"/>
        <v>615.61533047462171</v>
      </c>
      <c r="U10" s="7" cm="1">
        <f t="array" ref="U10">IF(AND(C10="EU sup",O10&gt;=$O$3),SUM(SUMIF($B$5:$B$160,_xlfn._xlws.FILTER($B$5:$B$160,($O$5:$O$160&gt;=$O$3)*($C$5:$C$160="EU sup")),$S$5:$S$160))/SUM(SUMIF($B$5:$B$160,_xlfn._xlws.FILTER($B$5:$B$160,($O$5:$O$160&gt;=$O$3)*($C$5:$C$160="EU sup")),$R$5:$R$160)),IF(AND(C10="EU sup",O10&lt;$O$3),SUM(SUMIF($B$5:$B$160,_xlfn._xlws.FILTER($B$5:$B$160,($O$5:$O$160&lt;$O$3)*($C$5:$C$160="EU sup")),$S$5:$S$160))/SUM(SUMIF($B$5:$B$160,_xlfn._xlws.FILTER($B$5:$B$160,($O$5:$O$160&lt;$O$3)*($C$5:$C$160="EU sup")),$R$5:$R$160)),""))</f>
        <v>150.15490868283484</v>
      </c>
    </row>
    <row r="11" spans="1:21" hidden="1" x14ac:dyDescent="0.2">
      <c r="B11" t="s">
        <v>25</v>
      </c>
      <c r="C11" t="s">
        <v>14</v>
      </c>
      <c r="D11">
        <v>0.82</v>
      </c>
      <c r="E11" s="1">
        <f t="shared" si="1"/>
        <v>3.125925925925932E-2</v>
      </c>
      <c r="F11">
        <v>0.71</v>
      </c>
      <c r="G11" s="1">
        <f t="shared" si="2"/>
        <v>7.3703703703703827E-2</v>
      </c>
      <c r="H11">
        <v>0.85099999999999998</v>
      </c>
      <c r="I11" s="1">
        <f t="shared" si="3"/>
        <v>1.0740740740740939E-2</v>
      </c>
      <c r="J11">
        <v>0.77300000000000002</v>
      </c>
      <c r="K11" s="1">
        <f t="shared" si="4"/>
        <v>1.9592592592592162E-3</v>
      </c>
      <c r="L11">
        <v>0.66500000000000004</v>
      </c>
      <c r="M11" s="1">
        <f t="shared" si="5"/>
        <v>4.9259259259259336E-2</v>
      </c>
      <c r="N11" s="1">
        <f t="shared" si="6"/>
        <v>0.76067751679308893</v>
      </c>
      <c r="O11" s="1">
        <f t="shared" si="7"/>
        <v>3.8109342911658683E-2</v>
      </c>
      <c r="P11" s="1">
        <f t="shared" si="8"/>
        <v>-0.20050030622244164</v>
      </c>
      <c r="Q11" s="1"/>
      <c r="R11" s="1">
        <f>VLOOKUP(B11,Foglio2!$A$2:$C$157,3,FALSE)</f>
        <v>0.68135599121812995</v>
      </c>
      <c r="S11" s="7">
        <f>VLOOKUP(B11,Foglio2!$A$2:$C$157,2,FALSE)</f>
        <v>157.96326680273199</v>
      </c>
      <c r="T11" s="6">
        <f t="shared" si="9"/>
        <v>231.83661527702262</v>
      </c>
      <c r="U11" s="7" t="str" cm="1">
        <f t="array" ref="U11">IF(AND(C11="EU sup",O11&gt;=$O$3),SUM(SUMIF($B$5:$B$160,_xlfn._xlws.FILTER($B$5:$B$160,($O$5:$O$160&gt;=$O$3)*($C$5:$C$160="EU sup")),$S$5:$S$160))/SUM(SUMIF($B$5:$B$160,_xlfn._xlws.FILTER($B$5:$B$160,($O$5:$O$160&gt;=$O$3)*($C$5:$C$160="EU sup")),$R$5:$R$160)),IF(AND(C11="EU sup",O11&lt;$O$3),SUM(SUMIF($B$5:$B$160,_xlfn._xlws.FILTER($B$5:$B$160,($O$5:$O$160&lt;$O$3)*($C$5:$C$160="EU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12" spans="1:21" x14ac:dyDescent="0.2">
      <c r="A12" t="s">
        <v>178</v>
      </c>
      <c r="B12" t="s">
        <v>26</v>
      </c>
      <c r="C12" t="s">
        <v>16</v>
      </c>
      <c r="D12">
        <v>0.88800000000000001</v>
      </c>
      <c r="E12" s="1">
        <f t="shared" si="1"/>
        <v>9.925925925925938E-2</v>
      </c>
      <c r="F12">
        <v>0.74</v>
      </c>
      <c r="G12" s="1">
        <f t="shared" si="2"/>
        <v>0.10370370370370385</v>
      </c>
      <c r="H12">
        <v>0.871</v>
      </c>
      <c r="I12" s="1">
        <f t="shared" si="3"/>
        <v>3.0740740740740957E-2</v>
      </c>
      <c r="J12">
        <v>0.83530000000000004</v>
      </c>
      <c r="K12" s="1">
        <f t="shared" si="4"/>
        <v>6.4259259259259238E-2</v>
      </c>
      <c r="L12">
        <v>0.5</v>
      </c>
      <c r="M12" s="1">
        <f t="shared" si="5"/>
        <v>-0.1157407407407407</v>
      </c>
      <c r="N12" s="1">
        <f t="shared" si="6"/>
        <v>0.75109533609915535</v>
      </c>
      <c r="O12" s="1">
        <f t="shared" si="7"/>
        <v>2.8527162217725111E-2</v>
      </c>
      <c r="P12" s="1">
        <f t="shared" si="8"/>
        <v>-0.20050030622244164</v>
      </c>
      <c r="Q12" s="1" t="s">
        <v>20</v>
      </c>
      <c r="R12" s="1">
        <f>VLOOKUP(B12,Foglio2!$A$2:$C$157,3,FALSE)</f>
        <v>182.29047818696799</v>
      </c>
      <c r="S12" s="7">
        <f>VLOOKUP(B12,Foglio2!$A$2:$C$157,2,FALSE)</f>
        <v>57145.015916290598</v>
      </c>
      <c r="T12" s="6">
        <f t="shared" si="9"/>
        <v>313.4832739737468</v>
      </c>
      <c r="U12" s="7" cm="1">
        <f t="array" ref="U12">IF(AND(C12="EU sup",O12&gt;=$O$3),SUM(SUMIF($B$5:$B$160,_xlfn._xlws.FILTER($B$5:$B$160,($O$5:$O$160&gt;=$O$3)*($C$5:$C$160="EU sup")),$S$5:$S$160))/SUM(SUMIF($B$5:$B$160,_xlfn._xlws.FILTER($B$5:$B$160,($O$5:$O$160&gt;=$O$3)*($C$5:$C$160="EU sup")),$R$5:$R$160)),IF(AND(C12="EU sup",O12&lt;$O$3),SUM(SUMIF($B$5:$B$160,_xlfn._xlws.FILTER($B$5:$B$160,($O$5:$O$160&lt;$O$3)*($C$5:$C$160="EU sup")),$S$5:$S$160))/SUM(SUMIF($B$5:$B$160,_xlfn._xlws.FILTER($B$5:$B$160,($O$5:$O$160&lt;$O$3)*($C$5:$C$160="EU sup")),$R$5:$R$160)),""))</f>
        <v>150.15490868283484</v>
      </c>
    </row>
    <row r="13" spans="1:21" hidden="1" x14ac:dyDescent="0.2">
      <c r="B13" t="s">
        <v>27</v>
      </c>
      <c r="C13" t="s">
        <v>23</v>
      </c>
      <c r="D13">
        <v>0.21299999999999999</v>
      </c>
      <c r="E13" s="1">
        <f t="shared" si="1"/>
        <v>-0.57574074074074066</v>
      </c>
      <c r="F13">
        <v>0.17</v>
      </c>
      <c r="G13" s="1">
        <f t="shared" si="2"/>
        <v>-0.4662962962962961</v>
      </c>
      <c r="H13">
        <v>0.45200000000000001</v>
      </c>
      <c r="I13" s="1">
        <f t="shared" si="3"/>
        <v>-0.38825925925925903</v>
      </c>
      <c r="J13">
        <v>0.52139999999999997</v>
      </c>
      <c r="K13" s="1">
        <f t="shared" si="4"/>
        <v>-0.24964074074074083</v>
      </c>
      <c r="L13">
        <v>0.30499999999999999</v>
      </c>
      <c r="M13" s="1">
        <f t="shared" si="5"/>
        <v>-0.31074074074074071</v>
      </c>
      <c r="N13" s="1">
        <f t="shared" si="6"/>
        <v>0.30414982096916032</v>
      </c>
      <c r="O13" s="1">
        <f t="shared" si="7"/>
        <v>-0.41841835291226992</v>
      </c>
      <c r="P13" s="1">
        <f t="shared" si="8"/>
        <v>-0.20050030622244164</v>
      </c>
      <c r="Q13" s="1"/>
      <c r="R13" s="1">
        <f>VLOOKUP(B13,Foglio2!$A$2:$C$157,3,FALSE)</f>
        <v>0</v>
      </c>
      <c r="S13" s="7">
        <f>VLOOKUP(B13,Foglio2!$A$2:$C$157,2,FALSE)</f>
        <v>0</v>
      </c>
      <c r="T13" s="6" t="str">
        <f t="shared" si="9"/>
        <v/>
      </c>
      <c r="U13" s="7" t="str" cm="1">
        <f t="array" ref="U13">IF(AND(C13="EU sup",O13&gt;=$O$3),SUM(SUMIF($B$5:$B$160,_xlfn._xlws.FILTER($B$5:$B$160,($O$5:$O$160&gt;=$O$3)*($C$5:$C$160="EU sup")),$S$5:$S$160))/SUM(SUMIF($B$5:$B$160,_xlfn._xlws.FILTER($B$5:$B$160,($O$5:$O$160&gt;=$O$3)*($C$5:$C$160="EU sup")),$R$5:$R$160)),IF(AND(C13="EU sup",O13&lt;$O$3),SUM(SUMIF($B$5:$B$160,_xlfn._xlws.FILTER($B$5:$B$160,($O$5:$O$160&lt;$O$3)*($C$5:$C$160="EU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14" spans="1:21" hidden="1" x14ac:dyDescent="0.2">
      <c r="B14" t="s">
        <v>28</v>
      </c>
      <c r="C14" t="s">
        <v>14</v>
      </c>
      <c r="D14">
        <v>0.76400000000000001</v>
      </c>
      <c r="E14" s="1">
        <f t="shared" si="1"/>
        <v>-2.4740740740740619E-2</v>
      </c>
      <c r="F14">
        <v>0.73</v>
      </c>
      <c r="G14" s="1">
        <f t="shared" si="2"/>
        <v>9.3703703703703844E-2</v>
      </c>
      <c r="H14">
        <v>0.85949999999999904</v>
      </c>
      <c r="I14" s="1">
        <f t="shared" si="3"/>
        <v>1.9240740740740003E-2</v>
      </c>
      <c r="J14">
        <v>0.76469999999999905</v>
      </c>
      <c r="K14" s="1">
        <f t="shared" si="4"/>
        <v>-6.3407407407417571E-3</v>
      </c>
      <c r="L14">
        <v>0.58199999999999996</v>
      </c>
      <c r="M14" s="1">
        <f t="shared" si="5"/>
        <v>-3.3740740740740738E-2</v>
      </c>
      <c r="N14" s="1">
        <f t="shared" si="6"/>
        <v>0.73420144499509754</v>
      </c>
      <c r="O14" s="1">
        <f t="shared" si="7"/>
        <v>1.1633271113667298E-2</v>
      </c>
      <c r="P14" s="1">
        <f t="shared" si="8"/>
        <v>-0.20050030622244164</v>
      </c>
      <c r="Q14" s="1"/>
      <c r="R14" s="1">
        <f>VLOOKUP(B14,Foglio2!$A$2:$C$157,3,FALSE)</f>
        <v>5.17746175637393E-3</v>
      </c>
      <c r="S14" s="7">
        <f>VLOOKUP(B14,Foglio2!$A$2:$C$157,2,FALSE)</f>
        <v>0</v>
      </c>
      <c r="T14" s="6">
        <f t="shared" si="9"/>
        <v>0</v>
      </c>
      <c r="U14" s="7" t="str" cm="1">
        <f t="array" ref="U14">IF(AND(C14="EU sup",O14&gt;=$O$3),SUM(SUMIF($B$5:$B$160,_xlfn._xlws.FILTER($B$5:$B$160,($O$5:$O$160&gt;=$O$3)*($C$5:$C$160="EU sup")),$S$5:$S$160))/SUM(SUMIF($B$5:$B$160,_xlfn._xlws.FILTER($B$5:$B$160,($O$5:$O$160&gt;=$O$3)*($C$5:$C$160="EU sup")),$R$5:$R$160)),IF(AND(C14="EU sup",O14&lt;$O$3),SUM(SUMIF($B$5:$B$160,_xlfn._xlws.FILTER($B$5:$B$160,($O$5:$O$160&lt;$O$3)*($C$5:$C$160="EU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15" spans="1:21" hidden="1" x14ac:dyDescent="0.2">
      <c r="B15" t="s">
        <v>29</v>
      </c>
      <c r="C15" t="s">
        <v>23</v>
      </c>
      <c r="D15">
        <v>0.42799999999999999</v>
      </c>
      <c r="E15" s="1">
        <f t="shared" si="1"/>
        <v>-0.36074074074074064</v>
      </c>
      <c r="F15">
        <v>0.43</v>
      </c>
      <c r="G15" s="1">
        <f t="shared" si="2"/>
        <v>-0.20629629629629614</v>
      </c>
      <c r="H15">
        <v>0.71099999999999997</v>
      </c>
      <c r="I15" s="1">
        <f t="shared" si="3"/>
        <v>-0.12925925925925907</v>
      </c>
      <c r="J15">
        <v>0.52439999999999998</v>
      </c>
      <c r="K15" s="1">
        <f t="shared" si="4"/>
        <v>-0.24664074074074083</v>
      </c>
      <c r="L15">
        <v>0.29599999999999999</v>
      </c>
      <c r="M15" s="1">
        <f t="shared" si="5"/>
        <v>-0.31974074074074071</v>
      </c>
      <c r="N15" s="1">
        <f t="shared" si="6"/>
        <v>0.45871954399685383</v>
      </c>
      <c r="O15" s="1">
        <f t="shared" si="7"/>
        <v>-0.26384862988457641</v>
      </c>
      <c r="P15" s="1">
        <f t="shared" si="8"/>
        <v>-0.20050030622244164</v>
      </c>
      <c r="Q15" s="1"/>
      <c r="R15" s="1">
        <f>VLOOKUP(B15,Foglio2!$A$2:$C$157,3,FALSE)</f>
        <v>0</v>
      </c>
      <c r="S15" s="7">
        <f>VLOOKUP(B15,Foglio2!$A$2:$C$157,2,FALSE)</f>
        <v>32.073759756900003</v>
      </c>
      <c r="T15" s="6" t="str">
        <f t="shared" si="9"/>
        <v/>
      </c>
      <c r="U15" s="7" t="str" cm="1">
        <f t="array" ref="U15">IF(AND(C15="EU sup",O15&gt;=$O$3),SUM(SUMIF($B$5:$B$160,_xlfn._xlws.FILTER($B$5:$B$160,($O$5:$O$160&gt;=$O$3)*($C$5:$C$160="EU sup")),$S$5:$S$160))/SUM(SUMIF($B$5:$B$160,_xlfn._xlws.FILTER($B$5:$B$160,($O$5:$O$160&gt;=$O$3)*($C$5:$C$160="EU sup")),$R$5:$R$160)),IF(AND(C15="EU sup",O15&lt;$O$3),SUM(SUMIF($B$5:$B$160,_xlfn._xlws.FILTER($B$5:$B$160,($O$5:$O$160&lt;$O$3)*($C$5:$C$160="EU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16" spans="1:21" hidden="1" x14ac:dyDescent="0.2">
      <c r="B16" t="s">
        <v>30</v>
      </c>
      <c r="C16" t="s">
        <v>23</v>
      </c>
      <c r="D16">
        <v>0.308</v>
      </c>
      <c r="E16" s="1">
        <f t="shared" si="1"/>
        <v>-0.48074074074074064</v>
      </c>
      <c r="F16">
        <v>0.42</v>
      </c>
      <c r="G16" s="1">
        <f t="shared" si="2"/>
        <v>-0.21629629629629615</v>
      </c>
      <c r="H16">
        <v>0.68049999999999999</v>
      </c>
      <c r="I16" s="1">
        <f t="shared" si="3"/>
        <v>-0.15975925925925905</v>
      </c>
      <c r="J16">
        <v>0.6764</v>
      </c>
      <c r="K16" s="1">
        <f t="shared" si="4"/>
        <v>-9.4640740740740803E-2</v>
      </c>
      <c r="L16">
        <v>0.35499999999999998</v>
      </c>
      <c r="M16" s="1">
        <f t="shared" si="5"/>
        <v>-0.26074074074074072</v>
      </c>
      <c r="N16" s="1">
        <f t="shared" si="6"/>
        <v>0.46239381646338945</v>
      </c>
      <c r="O16" s="1">
        <f t="shared" si="7"/>
        <v>-0.26017435741804079</v>
      </c>
      <c r="P16" s="1">
        <f t="shared" si="8"/>
        <v>-0.20050030622244164</v>
      </c>
      <c r="Q16" s="1"/>
      <c r="R16" s="1">
        <f>VLOOKUP(B16,Foglio2!$A$2:$C$157,3,FALSE)</f>
        <v>0</v>
      </c>
      <c r="S16" s="7">
        <f>VLOOKUP(B16,Foglio2!$A$2:$C$157,2,FALSE)</f>
        <v>0</v>
      </c>
      <c r="T16" s="6" t="str">
        <f t="shared" si="9"/>
        <v/>
      </c>
      <c r="U16" s="7" t="str" cm="1">
        <f t="array" ref="U16">IF(AND(C16="EU sup",O16&gt;=$O$3),SUM(SUMIF($B$5:$B$160,_xlfn._xlws.FILTER($B$5:$B$160,($O$5:$O$160&gt;=$O$3)*($C$5:$C$160="EU sup")),$S$5:$S$160))/SUM(SUMIF($B$5:$B$160,_xlfn._xlws.FILTER($B$5:$B$160,($O$5:$O$160&gt;=$O$3)*($C$5:$C$160="EU sup")),$R$5:$R$160)),IF(AND(C16="EU sup",O16&lt;$O$3),SUM(SUMIF($B$5:$B$160,_xlfn._xlws.FILTER($B$5:$B$160,($O$5:$O$160&lt;$O$3)*($C$5:$C$160="EU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17" spans="1:21" hidden="1" x14ac:dyDescent="0.2">
      <c r="B17" t="s">
        <v>31</v>
      </c>
      <c r="C17" t="s">
        <v>18</v>
      </c>
      <c r="D17">
        <v>0.59899999999999998</v>
      </c>
      <c r="E17" s="1">
        <f t="shared" si="1"/>
        <v>-0.18974074074074065</v>
      </c>
      <c r="F17">
        <v>0.25</v>
      </c>
      <c r="G17" s="1">
        <f t="shared" si="2"/>
        <v>-0.38629629629629614</v>
      </c>
      <c r="H17">
        <v>0.53700000000000003</v>
      </c>
      <c r="I17" s="1">
        <f t="shared" si="3"/>
        <v>-0.30325925925925901</v>
      </c>
      <c r="J17">
        <v>0.35310000000000002</v>
      </c>
      <c r="K17" s="1">
        <f t="shared" si="4"/>
        <v>-0.41794074074074078</v>
      </c>
      <c r="L17">
        <v>0.23100000000000001</v>
      </c>
      <c r="M17" s="1">
        <f t="shared" si="5"/>
        <v>-0.38474074074074072</v>
      </c>
      <c r="N17" s="1">
        <f t="shared" si="6"/>
        <v>0.36590653238443033</v>
      </c>
      <c r="O17" s="1">
        <f t="shared" si="7"/>
        <v>-0.35666164149699991</v>
      </c>
      <c r="P17" s="1">
        <f t="shared" si="8"/>
        <v>-0.20050030622244164</v>
      </c>
      <c r="Q17" s="1"/>
      <c r="R17" s="1">
        <f>VLOOKUP(B17,Foglio2!$A$2:$C$157,3,FALSE)</f>
        <v>23.924430543909299</v>
      </c>
      <c r="S17" s="7">
        <f>VLOOKUP(B17,Foglio2!$A$2:$C$157,2,FALSE)</f>
        <v>3576.2242128943499</v>
      </c>
      <c r="T17" s="6">
        <f t="shared" si="9"/>
        <v>149.48001401039775</v>
      </c>
      <c r="U17" s="7" t="str" cm="1">
        <f t="array" ref="U17">IF(AND(C17="EU sup",O17&gt;=$O$3),SUM(SUMIF($B$5:$B$160,_xlfn._xlws.FILTER($B$5:$B$160,($O$5:$O$160&gt;=$O$3)*($C$5:$C$160="EU sup")),$S$5:$S$160))/SUM(SUMIF($B$5:$B$160,_xlfn._xlws.FILTER($B$5:$B$160,($O$5:$O$160&gt;=$O$3)*($C$5:$C$160="EU sup")),$R$5:$R$160)),IF(AND(C17="EU sup",O17&lt;$O$3),SUM(SUMIF($B$5:$B$160,_xlfn._xlws.FILTER($B$5:$B$160,($O$5:$O$160&lt;$O$3)*($C$5:$C$160="EU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18" spans="1:21" hidden="1" x14ac:dyDescent="0.2">
      <c r="B18" t="s">
        <v>32</v>
      </c>
      <c r="C18" t="s">
        <v>14</v>
      </c>
      <c r="D18">
        <v>0.65300000000000002</v>
      </c>
      <c r="E18" s="1">
        <f t="shared" si="1"/>
        <v>-0.13574074074074061</v>
      </c>
      <c r="F18">
        <v>0.43</v>
      </c>
      <c r="G18" s="1">
        <f t="shared" si="2"/>
        <v>-0.20629629629629614</v>
      </c>
      <c r="H18">
        <v>0.78549999999999998</v>
      </c>
      <c r="I18" s="1">
        <f t="shared" si="3"/>
        <v>-5.4759259259259063E-2</v>
      </c>
      <c r="J18">
        <v>0.62979999999999903</v>
      </c>
      <c r="K18" s="1">
        <f t="shared" si="4"/>
        <v>-0.14124074074074178</v>
      </c>
      <c r="L18">
        <v>0.51900000000000002</v>
      </c>
      <c r="M18" s="1">
        <f t="shared" si="5"/>
        <v>-9.6740740740740683E-2</v>
      </c>
      <c r="N18" s="1">
        <f t="shared" si="6"/>
        <v>0.5909892321327076</v>
      </c>
      <c r="O18" s="1">
        <f t="shared" si="7"/>
        <v>-0.13157894174872264</v>
      </c>
      <c r="P18" s="1">
        <f t="shared" si="8"/>
        <v>-0.20050030622244164</v>
      </c>
      <c r="Q18" s="1"/>
      <c r="R18" s="1">
        <f>VLOOKUP(B18,Foglio2!$A$2:$C$157,3,FALSE)</f>
        <v>3.5878850141643E-2</v>
      </c>
      <c r="S18" s="7">
        <f>VLOOKUP(B18,Foglio2!$A$2:$C$157,2,FALSE)</f>
        <v>160.3687987845</v>
      </c>
      <c r="T18" s="6">
        <f t="shared" si="9"/>
        <v>4469.7307230135284</v>
      </c>
      <c r="U18" s="7" t="str" cm="1">
        <f t="array" ref="U18">IF(AND(C18="EU sup",O18&gt;=$O$3),SUM(SUMIF($B$5:$B$160,_xlfn._xlws.FILTER($B$5:$B$160,($O$5:$O$160&gt;=$O$3)*($C$5:$C$160="EU sup")),$S$5:$S$160))/SUM(SUMIF($B$5:$B$160,_xlfn._xlws.FILTER($B$5:$B$160,($O$5:$O$160&gt;=$O$3)*($C$5:$C$160="EU sup")),$R$5:$R$160)),IF(AND(C18="EU sup",O18&lt;$O$3),SUM(SUMIF($B$5:$B$160,_xlfn._xlws.FILTER($B$5:$B$160,($O$5:$O$160&lt;$O$3)*($C$5:$C$160="EU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19" spans="1:21" x14ac:dyDescent="0.2">
      <c r="A19" t="s">
        <v>179</v>
      </c>
      <c r="B19" t="s">
        <v>33</v>
      </c>
      <c r="C19" t="s">
        <v>16</v>
      </c>
      <c r="D19">
        <v>0.78500000000000003</v>
      </c>
      <c r="E19" s="1">
        <f t="shared" si="1"/>
        <v>-3.7407407407406001E-3</v>
      </c>
      <c r="F19">
        <v>0.69</v>
      </c>
      <c r="G19" s="1">
        <f t="shared" si="2"/>
        <v>5.3703703703703809E-2</v>
      </c>
      <c r="H19">
        <v>0.83250000000000002</v>
      </c>
      <c r="I19" s="1">
        <f t="shared" si="3"/>
        <v>-7.7592592592590215E-3</v>
      </c>
      <c r="J19">
        <v>0.71219999999999895</v>
      </c>
      <c r="K19" s="1">
        <f t="shared" si="4"/>
        <v>-5.8840740740741859E-2</v>
      </c>
      <c r="L19">
        <v>0.51100000000000001</v>
      </c>
      <c r="M19" s="1">
        <f t="shared" si="5"/>
        <v>-0.10474074074074069</v>
      </c>
      <c r="N19" s="1">
        <f t="shared" si="6"/>
        <v>0.69666689194389586</v>
      </c>
      <c r="O19" s="1">
        <f t="shared" si="7"/>
        <v>-2.5901281937534382E-2</v>
      </c>
      <c r="P19" s="1">
        <f t="shared" si="8"/>
        <v>-0.20050030622244164</v>
      </c>
      <c r="Q19" s="1">
        <v>0.54307494665985501</v>
      </c>
      <c r="R19" s="1">
        <f>VLOOKUP(B19,Foglio2!$A$2:$C$157,3,FALSE)</f>
        <v>977.84129005665704</v>
      </c>
      <c r="S19" s="7">
        <f>VLOOKUP(B19,Foglio2!$A$2:$C$157,2,FALSE)</f>
        <v>13178.80357425</v>
      </c>
      <c r="T19" s="6">
        <f t="shared" si="9"/>
        <v>13.477446399800122</v>
      </c>
      <c r="U19" s="7" cm="1">
        <f t="array" ref="U19">IF(AND(C19="EU sup",O19&gt;=$O$3),SUM(SUMIF($B$5:$B$160,_xlfn._xlws.FILTER($B$5:$B$160,($O$5:$O$160&gt;=$O$3)*($C$5:$C$160="EU sup")),$S$5:$S$160))/SUM(SUMIF($B$5:$B$160,_xlfn._xlws.FILTER($B$5:$B$160,($O$5:$O$160&gt;=$O$3)*($C$5:$C$160="EU sup")),$R$5:$R$160)),IF(AND(C19="EU sup",O19&lt;$O$3),SUM(SUMIF($B$5:$B$160,_xlfn._xlws.FILTER($B$5:$B$160,($O$5:$O$160&lt;$O$3)*($C$5:$C$160="EU sup")),$S$5:$S$160))/SUM(SUMIF($B$5:$B$160,_xlfn._xlws.FILTER($B$5:$B$160,($O$5:$O$160&lt;$O$3)*($C$5:$C$160="EU sup")),$R$5:$R$160)),""))</f>
        <v>150.15490868283484</v>
      </c>
    </row>
    <row r="20" spans="1:21" hidden="1" x14ac:dyDescent="0.2">
      <c r="B20" t="s">
        <v>34</v>
      </c>
      <c r="C20" t="s">
        <v>23</v>
      </c>
      <c r="D20">
        <v>0.5</v>
      </c>
      <c r="E20" s="1">
        <f t="shared" si="1"/>
        <v>-0.28874074074074063</v>
      </c>
      <c r="F20">
        <v>0.34</v>
      </c>
      <c r="G20" s="1">
        <f t="shared" si="2"/>
        <v>-0.29629629629629611</v>
      </c>
      <c r="H20">
        <v>0.75749999999999995</v>
      </c>
      <c r="I20" s="1">
        <f t="shared" si="3"/>
        <v>-8.2759259259259088E-2</v>
      </c>
      <c r="J20">
        <v>0.65429999999999999</v>
      </c>
      <c r="K20" s="1">
        <f t="shared" si="4"/>
        <v>-0.11674074074074081</v>
      </c>
      <c r="L20">
        <v>0.39399999999999902</v>
      </c>
      <c r="M20" s="1">
        <f t="shared" si="5"/>
        <v>-0.22174074074074168</v>
      </c>
      <c r="N20" s="1">
        <f t="shared" si="6"/>
        <v>0.50608205740185974</v>
      </c>
      <c r="O20" s="1">
        <f t="shared" si="7"/>
        <v>-0.2164861164795705</v>
      </c>
      <c r="P20" s="1">
        <f t="shared" si="8"/>
        <v>-0.20050030622244164</v>
      </c>
      <c r="Q20" s="1"/>
      <c r="R20" s="1">
        <f>VLOOKUP(B20,Foglio2!$A$2:$C$157,3,FALSE)</f>
        <v>0</v>
      </c>
      <c r="S20" s="7">
        <f>VLOOKUP(B20,Foglio2!$A$2:$C$157,2,FALSE)</f>
        <v>0</v>
      </c>
      <c r="T20" s="6" t="str">
        <f t="shared" si="9"/>
        <v/>
      </c>
      <c r="U20" s="7" t="str" cm="1">
        <f t="array" ref="U20">IF(AND(C20="EU sup",O20&gt;=$O$3),SUM(SUMIF($B$5:$B$160,_xlfn._xlws.FILTER($B$5:$B$160,($O$5:$O$160&gt;=$O$3)*($C$5:$C$160="EU sup")),$S$5:$S$160))/SUM(SUMIF($B$5:$B$160,_xlfn._xlws.FILTER($B$5:$B$160,($O$5:$O$160&gt;=$O$3)*($C$5:$C$160="EU sup")),$R$5:$R$160)),IF(AND(C20="EU sup",O20&lt;$O$3),SUM(SUMIF($B$5:$B$160,_xlfn._xlws.FILTER($B$5:$B$160,($O$5:$O$160&lt;$O$3)*($C$5:$C$160="EU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21" spans="1:21" hidden="1" x14ac:dyDescent="0.2">
      <c r="B21" t="s">
        <v>35</v>
      </c>
      <c r="C21" t="s">
        <v>18</v>
      </c>
      <c r="D21">
        <v>0.19899999999999901</v>
      </c>
      <c r="E21" s="1">
        <f t="shared" si="1"/>
        <v>-0.58974074074074156</v>
      </c>
      <c r="F21">
        <v>0.39</v>
      </c>
      <c r="G21" s="1">
        <f t="shared" si="2"/>
        <v>-0.24629629629629612</v>
      </c>
      <c r="H21">
        <v>0.54049999999999998</v>
      </c>
      <c r="I21" s="1">
        <f t="shared" si="3"/>
        <v>-0.29975925925925906</v>
      </c>
      <c r="J21">
        <v>0.37169999999999997</v>
      </c>
      <c r="K21" s="1">
        <f t="shared" si="4"/>
        <v>-0.39934074074074083</v>
      </c>
      <c r="L21">
        <v>0.48499999999999999</v>
      </c>
      <c r="M21" s="1">
        <f t="shared" si="5"/>
        <v>-0.13074074074074071</v>
      </c>
      <c r="N21" s="1">
        <f t="shared" si="6"/>
        <v>0.37646927380637157</v>
      </c>
      <c r="O21" s="1">
        <f t="shared" si="7"/>
        <v>-0.34609890007505867</v>
      </c>
      <c r="P21" s="1">
        <f t="shared" si="8"/>
        <v>-0.20050030622244164</v>
      </c>
      <c r="Q21" s="1"/>
      <c r="R21" s="1">
        <f>VLOOKUP(B21,Foglio2!$A$2:$C$157,3,FALSE)</f>
        <v>7.3959810198300294E-2</v>
      </c>
      <c r="S21" s="7">
        <f>VLOOKUP(B21,Foglio2!$A$2:$C$157,2,FALSE)</f>
        <v>80.18439939225</v>
      </c>
      <c r="T21" s="6">
        <f t="shared" si="9"/>
        <v>1084.1617789074958</v>
      </c>
      <c r="U21" s="7" t="str" cm="1">
        <f t="array" ref="U21">IF(AND(C21="EU sup",O21&gt;=$O$3),SUM(SUMIF($B$5:$B$160,_xlfn._xlws.FILTER($B$5:$B$160,($O$5:$O$160&gt;=$O$3)*($C$5:$C$160="EU sup")),$S$5:$S$160))/SUM(SUMIF($B$5:$B$160,_xlfn._xlws.FILTER($B$5:$B$160,($O$5:$O$160&gt;=$O$3)*($C$5:$C$160="EU sup")),$R$5:$R$160)),IF(AND(C21="EU sup",O21&lt;$O$3),SUM(SUMIF($B$5:$B$160,_xlfn._xlws.FILTER($B$5:$B$160,($O$5:$O$160&lt;$O$3)*($C$5:$C$160="EU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22" spans="1:21" x14ac:dyDescent="0.2">
      <c r="A22" t="s">
        <v>180</v>
      </c>
      <c r="B22" t="s">
        <v>36</v>
      </c>
      <c r="C22" t="s">
        <v>16</v>
      </c>
      <c r="D22">
        <v>0.71599999999999997</v>
      </c>
      <c r="E22" s="1">
        <f t="shared" si="1"/>
        <v>-7.2740740740740661E-2</v>
      </c>
      <c r="F22">
        <v>0.42</v>
      </c>
      <c r="G22" s="1">
        <f t="shared" si="2"/>
        <v>-0.21629629629629615</v>
      </c>
      <c r="H22">
        <v>0.77149999999999996</v>
      </c>
      <c r="I22" s="1">
        <f t="shared" si="3"/>
        <v>-6.8759259259259076E-2</v>
      </c>
      <c r="J22">
        <v>0.76539999999999997</v>
      </c>
      <c r="K22" s="1">
        <f t="shared" si="4"/>
        <v>-5.640740740740835E-3</v>
      </c>
      <c r="L22">
        <v>0.47799999999999998</v>
      </c>
      <c r="M22" s="1">
        <f t="shared" si="5"/>
        <v>-0.13774074074074072</v>
      </c>
      <c r="N22" s="1">
        <f t="shared" si="6"/>
        <v>0.61060860390559457</v>
      </c>
      <c r="O22" s="1">
        <f t="shared" si="7"/>
        <v>-0.11195956997583567</v>
      </c>
      <c r="P22" s="1">
        <f t="shared" si="8"/>
        <v>-0.20050030622244164</v>
      </c>
      <c r="Q22" s="1" t="s">
        <v>20</v>
      </c>
      <c r="R22" s="1">
        <f>VLOOKUP(B22,Foglio2!$A$2:$C$157,3,FALSE)</f>
        <v>25.733375569405101</v>
      </c>
      <c r="S22" s="7">
        <f>VLOOKUP(B22,Foglio2!$A$2:$C$157,2,FALSE)</f>
        <v>8431.3895975109299</v>
      </c>
      <c r="T22" s="6">
        <f t="shared" si="9"/>
        <v>327.64413571669814</v>
      </c>
      <c r="U22" s="7" cm="1">
        <f t="array" ref="U22">IF(AND(C22="EU sup",O22&gt;=$O$3),SUM(SUMIF($B$5:$B$160,_xlfn._xlws.FILTER($B$5:$B$160,($O$5:$O$160&gt;=$O$3)*($C$5:$C$160="EU sup")),$S$5:$S$160))/SUM(SUMIF($B$5:$B$160,_xlfn._xlws.FILTER($B$5:$B$160,($O$5:$O$160&gt;=$O$3)*($C$5:$C$160="EU sup")),$R$5:$R$160)),IF(AND(C22="EU sup",O22&lt;$O$3),SUM(SUMIF($B$5:$B$160,_xlfn._xlws.FILTER($B$5:$B$160,($O$5:$O$160&lt;$O$3)*($C$5:$C$160="EU sup")),$S$5:$S$160))/SUM(SUMIF($B$5:$B$160,_xlfn._xlws.FILTER($B$5:$B$160,($O$5:$O$160&lt;$O$3)*($C$5:$C$160="EU sup")),$R$5:$R$160)),""))</f>
        <v>150.15490868283484</v>
      </c>
    </row>
    <row r="23" spans="1:21" x14ac:dyDescent="0.2">
      <c r="A23" t="s">
        <v>181</v>
      </c>
      <c r="B23" t="s">
        <v>37</v>
      </c>
      <c r="C23" t="s">
        <v>16</v>
      </c>
      <c r="D23">
        <v>0.67799999999999905</v>
      </c>
      <c r="E23" s="1">
        <f t="shared" si="1"/>
        <v>-0.11074074074074158</v>
      </c>
      <c r="F23">
        <v>0.38</v>
      </c>
      <c r="G23" s="1">
        <f t="shared" si="2"/>
        <v>-0.25629629629629613</v>
      </c>
      <c r="H23">
        <v>0.70499999999999996</v>
      </c>
      <c r="I23" s="1">
        <f t="shared" si="3"/>
        <v>-0.13525925925925908</v>
      </c>
      <c r="J23">
        <v>0.5867</v>
      </c>
      <c r="K23" s="1">
        <f t="shared" si="4"/>
        <v>-0.1843407407407408</v>
      </c>
      <c r="L23">
        <v>0.436</v>
      </c>
      <c r="M23" s="1">
        <f t="shared" si="5"/>
        <v>-0.1797407407407407</v>
      </c>
      <c r="N23" s="1">
        <f t="shared" si="6"/>
        <v>0.54127877428278204</v>
      </c>
      <c r="O23" s="1">
        <f t="shared" si="7"/>
        <v>-0.1812893995986482</v>
      </c>
      <c r="P23" s="1">
        <f t="shared" si="8"/>
        <v>-0.20050030622244164</v>
      </c>
      <c r="Q23" s="1" t="s">
        <v>20</v>
      </c>
      <c r="R23" s="1">
        <f>VLOOKUP(B23,Foglio2!$A$2:$C$157,3,FALSE)</f>
        <v>23.773850512747799</v>
      </c>
      <c r="S23" s="7">
        <f>VLOOKUP(B23,Foglio2!$A$2:$C$157,2,FALSE)</f>
        <v>10446.4235528223</v>
      </c>
      <c r="T23" s="6">
        <f t="shared" si="9"/>
        <v>439.40814497932564</v>
      </c>
      <c r="U23" s="7" cm="1">
        <f t="array" ref="U23">IF(AND(C23="EU sup",O23&gt;=$O$3),SUM(SUMIF($B$5:$B$160,_xlfn._xlws.FILTER($B$5:$B$160,($O$5:$O$160&gt;=$O$3)*($C$5:$C$160="EU sup")),$S$5:$S$160))/SUM(SUMIF($B$5:$B$160,_xlfn._xlws.FILTER($B$5:$B$160,($O$5:$O$160&gt;=$O$3)*($C$5:$C$160="EU sup")),$R$5:$R$160)),IF(AND(C23="EU sup",O23&lt;$O$3),SUM(SUMIF($B$5:$B$160,_xlfn._xlws.FILTER($B$5:$B$160,($O$5:$O$160&lt;$O$3)*($C$5:$C$160="EU sup")),$S$5:$S$160))/SUM(SUMIF($B$5:$B$160,_xlfn._xlws.FILTER($B$5:$B$160,($O$5:$O$160&lt;$O$3)*($C$5:$C$160="EU sup")),$R$5:$R$160)),""))</f>
        <v>150.15490868283484</v>
      </c>
    </row>
    <row r="24" spans="1:21" hidden="1" x14ac:dyDescent="0.2">
      <c r="B24" t="s">
        <v>38</v>
      </c>
      <c r="C24" t="s">
        <v>23</v>
      </c>
      <c r="D24">
        <v>0.55399999999999905</v>
      </c>
      <c r="E24" s="1">
        <f t="shared" si="1"/>
        <v>-0.23474074074074158</v>
      </c>
      <c r="F24">
        <v>0.68</v>
      </c>
      <c r="G24" s="1">
        <f t="shared" si="2"/>
        <v>4.3703703703703911E-2</v>
      </c>
      <c r="H24">
        <v>0.67849999999999999</v>
      </c>
      <c r="I24" s="1">
        <f t="shared" si="3"/>
        <v>-0.16175925925925905</v>
      </c>
      <c r="J24">
        <v>0.59250000000000003</v>
      </c>
      <c r="K24" s="1">
        <f t="shared" si="4"/>
        <v>-0.17854074074074078</v>
      </c>
      <c r="L24">
        <v>0.42499999999999999</v>
      </c>
      <c r="M24" s="1">
        <f t="shared" si="5"/>
        <v>-0.19074074074074071</v>
      </c>
      <c r="N24" s="1">
        <f t="shared" si="6"/>
        <v>0.57773564428721536</v>
      </c>
      <c r="O24" s="1">
        <f t="shared" si="7"/>
        <v>-0.14483252959421489</v>
      </c>
      <c r="P24" s="1">
        <f t="shared" si="8"/>
        <v>-0.20050030622244164</v>
      </c>
      <c r="Q24" s="1"/>
      <c r="R24" s="1">
        <f>VLOOKUP(B24,Foglio2!$A$2:$C$157,3,FALSE)</f>
        <v>0</v>
      </c>
      <c r="S24" s="7">
        <f>VLOOKUP(B24,Foglio2!$A$2:$C$157,2,FALSE)</f>
        <v>0</v>
      </c>
      <c r="T24" s="6" t="str">
        <f t="shared" si="9"/>
        <v/>
      </c>
      <c r="U24" s="7" t="str" cm="1">
        <f t="array" ref="U24">IF(AND(C24="EU sup",O24&gt;=$O$3),SUM(SUMIF($B$5:$B$160,_xlfn._xlws.FILTER($B$5:$B$160,($O$5:$O$160&gt;=$O$3)*($C$5:$C$160="EU sup")),$S$5:$S$160))/SUM(SUMIF($B$5:$B$160,_xlfn._xlws.FILTER($B$5:$B$160,($O$5:$O$160&gt;=$O$3)*($C$5:$C$160="EU sup")),$R$5:$R$160)),IF(AND(C24="EU sup",O24&lt;$O$3),SUM(SUMIF($B$5:$B$160,_xlfn._xlws.FILTER($B$5:$B$160,($O$5:$O$160&lt;$O$3)*($C$5:$C$160="EU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25" spans="1:21" hidden="1" x14ac:dyDescent="0.2">
      <c r="B25" t="s">
        <v>39</v>
      </c>
      <c r="C25" t="s">
        <v>23</v>
      </c>
      <c r="D25">
        <v>0.77300000000000002</v>
      </c>
      <c r="E25" s="1">
        <f t="shared" si="1"/>
        <v>-1.5740740740740611E-2</v>
      </c>
      <c r="F25">
        <v>0.6</v>
      </c>
      <c r="G25" s="1">
        <f t="shared" si="2"/>
        <v>-3.629629629629616E-2</v>
      </c>
      <c r="H25">
        <v>0.747</v>
      </c>
      <c r="I25" s="1">
        <f t="shared" si="3"/>
        <v>-9.3259259259259042E-2</v>
      </c>
      <c r="J25">
        <v>0.64610000000000001</v>
      </c>
      <c r="K25" s="1">
        <f t="shared" si="4"/>
        <v>-0.1249407407407408</v>
      </c>
      <c r="L25">
        <v>0.54</v>
      </c>
      <c r="M25" s="1">
        <f t="shared" si="5"/>
        <v>-7.5740740740740664E-2</v>
      </c>
      <c r="N25" s="1">
        <f t="shared" si="6"/>
        <v>0.65534345947331718</v>
      </c>
      <c r="O25" s="1">
        <f t="shared" si="7"/>
        <v>-6.7224714408113062E-2</v>
      </c>
      <c r="P25" s="1">
        <f t="shared" si="8"/>
        <v>-0.20050030622244164</v>
      </c>
      <c r="Q25" s="1"/>
      <c r="R25" s="1">
        <f>VLOOKUP(B25,Foglio2!$A$2:$C$157,3,FALSE)</f>
        <v>0</v>
      </c>
      <c r="S25" s="7">
        <f>VLOOKUP(B25,Foglio2!$A$2:$C$157,2,FALSE)</f>
        <v>0</v>
      </c>
      <c r="T25" s="6" t="str">
        <f t="shared" si="9"/>
        <v/>
      </c>
      <c r="U25" s="7" t="str" cm="1">
        <f t="array" ref="U25">IF(AND(C25="EU sup",O25&gt;=$O$3),SUM(SUMIF($B$5:$B$160,_xlfn._xlws.FILTER($B$5:$B$160,($O$5:$O$160&gt;=$O$3)*($C$5:$C$160="EU sup")),$S$5:$S$160))/SUM(SUMIF($B$5:$B$160,_xlfn._xlws.FILTER($B$5:$B$160,($O$5:$O$160&gt;=$O$3)*($C$5:$C$160="EU sup")),$R$5:$R$160)),IF(AND(C25="EU sup",O25&lt;$O$3),SUM(SUMIF($B$5:$B$160,_xlfn._xlws.FILTER($B$5:$B$160,($O$5:$O$160&lt;$O$3)*($C$5:$C$160="EU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26" spans="1:21" hidden="1" x14ac:dyDescent="0.2">
      <c r="B26" t="s">
        <v>40</v>
      </c>
      <c r="C26" t="s">
        <v>23</v>
      </c>
      <c r="D26">
        <v>0.13500000000000001</v>
      </c>
      <c r="E26" s="1">
        <f t="shared" si="1"/>
        <v>-0.65374074074074062</v>
      </c>
      <c r="F26">
        <v>0.24</v>
      </c>
      <c r="G26" s="1">
        <f t="shared" si="2"/>
        <v>-0.39629629629629615</v>
      </c>
      <c r="H26">
        <v>0.54899999999999904</v>
      </c>
      <c r="I26" s="1">
        <f t="shared" si="3"/>
        <v>-0.29125925925925999</v>
      </c>
      <c r="J26">
        <v>0.5756</v>
      </c>
      <c r="K26" s="1">
        <f t="shared" si="4"/>
        <v>-0.1954407407407408</v>
      </c>
      <c r="L26">
        <v>0.44900000000000001</v>
      </c>
      <c r="M26" s="1">
        <f t="shared" si="5"/>
        <v>-0.16674074074074069</v>
      </c>
      <c r="N26" s="1">
        <f t="shared" si="6"/>
        <v>0.34079788917787379</v>
      </c>
      <c r="O26" s="1">
        <f t="shared" si="7"/>
        <v>-0.38177028470355645</v>
      </c>
      <c r="P26" s="1">
        <f t="shared" si="8"/>
        <v>-0.20050030622244164</v>
      </c>
      <c r="Q26" s="1"/>
      <c r="R26" s="1">
        <f>VLOOKUP(B26,Foglio2!$A$2:$C$157,3,FALSE)</f>
        <v>0</v>
      </c>
      <c r="S26" s="7">
        <f>VLOOKUP(B26,Foglio2!$A$2:$C$157,2,FALSE)</f>
        <v>0</v>
      </c>
      <c r="T26" s="6" t="str">
        <f t="shared" si="9"/>
        <v/>
      </c>
      <c r="U26" s="7" t="str" cm="1">
        <f t="array" ref="U26">IF(AND(C26="EU sup",O26&gt;=$O$3),SUM(SUMIF($B$5:$B$160,_xlfn._xlws.FILTER($B$5:$B$160,($O$5:$O$160&gt;=$O$3)*($C$5:$C$160="EU sup")),$S$5:$S$160))/SUM(SUMIF($B$5:$B$160,_xlfn._xlws.FILTER($B$5:$B$160,($O$5:$O$160&gt;=$O$3)*($C$5:$C$160="EU sup")),$R$5:$R$160)),IF(AND(C26="EU sup",O26&lt;$O$3),SUM(SUMIF($B$5:$B$160,_xlfn._xlws.FILTER($B$5:$B$160,($O$5:$O$160&lt;$O$3)*($C$5:$C$160="EU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27" spans="1:21" x14ac:dyDescent="0.2">
      <c r="A27" t="s">
        <v>182</v>
      </c>
      <c r="B27" t="s">
        <v>41</v>
      </c>
      <c r="C27" t="s">
        <v>16</v>
      </c>
      <c r="D27">
        <v>0.54200000000000004</v>
      </c>
      <c r="E27" s="1">
        <f t="shared" si="1"/>
        <v>-0.24674074074074059</v>
      </c>
      <c r="F27">
        <v>0.33</v>
      </c>
      <c r="G27" s="1">
        <f t="shared" si="2"/>
        <v>-0.30629629629629612</v>
      </c>
      <c r="H27">
        <v>0.688499999999999</v>
      </c>
      <c r="I27" s="1">
        <f t="shared" si="3"/>
        <v>-0.15175925925926004</v>
      </c>
      <c r="J27">
        <v>0.6119</v>
      </c>
      <c r="K27" s="1">
        <f t="shared" si="4"/>
        <v>-0.1591407407407408</v>
      </c>
      <c r="L27">
        <v>0.496</v>
      </c>
      <c r="M27" s="1">
        <f t="shared" si="5"/>
        <v>-0.1197407407407407</v>
      </c>
      <c r="N27" s="1">
        <f t="shared" si="6"/>
        <v>0.51822201677739099</v>
      </c>
      <c r="O27" s="1">
        <f t="shared" si="7"/>
        <v>-0.20434615710403925</v>
      </c>
      <c r="P27" s="1">
        <f t="shared" si="8"/>
        <v>-0.20050030622244164</v>
      </c>
      <c r="Q27" s="1" t="s">
        <v>20</v>
      </c>
      <c r="R27" s="1">
        <f>VLOOKUP(B27,Foglio2!$A$2:$C$157,3,FALSE)</f>
        <v>18.922626784702501</v>
      </c>
      <c r="S27" s="7">
        <f>VLOOKUP(B27,Foglio2!$A$2:$C$157,2,FALSE)</f>
        <v>1104.35715</v>
      </c>
      <c r="T27" s="6">
        <f t="shared" si="9"/>
        <v>58.361725492191624</v>
      </c>
      <c r="U27" s="7" cm="1">
        <f t="array" ref="U27">IF(AND(C27="EU sup",O27&gt;=$O$3),SUM(SUMIF($B$5:$B$160,_xlfn._xlws.FILTER($B$5:$B$160,($O$5:$O$160&gt;=$O$3)*($C$5:$C$160="EU sup")),$S$5:$S$160))/SUM(SUMIF($B$5:$B$160,_xlfn._xlws.FILTER($B$5:$B$160,($O$5:$O$160&gt;=$O$3)*($C$5:$C$160="EU sup")),$R$5:$R$160)),IF(AND(C27="EU sup",O27&lt;$O$3),SUM(SUMIF($B$5:$B$160,_xlfn._xlws.FILTER($B$5:$B$160,($O$5:$O$160&lt;$O$3)*($C$5:$C$160="EU sup")),$S$5:$S$160))/SUM(SUMIF($B$5:$B$160,_xlfn._xlws.FILTER($B$5:$B$160,($O$5:$O$160&lt;$O$3)*($C$5:$C$160="EU sup")),$R$5:$R$160)),""))</f>
        <v>2204.1865813834825</v>
      </c>
    </row>
    <row r="28" spans="1:21" hidden="1" x14ac:dyDescent="0.2">
      <c r="B28" t="s">
        <v>42</v>
      </c>
      <c r="C28" t="s">
        <v>23</v>
      </c>
      <c r="D28">
        <v>0.91400000000000003</v>
      </c>
      <c r="E28" s="1">
        <f t="shared" si="1"/>
        <v>0.1252592592592594</v>
      </c>
      <c r="F28">
        <v>0.82</v>
      </c>
      <c r="G28" s="1">
        <f t="shared" si="2"/>
        <v>0.18370370370370381</v>
      </c>
      <c r="H28">
        <v>0.91449999999999898</v>
      </c>
      <c r="I28" s="1">
        <f t="shared" si="3"/>
        <v>7.4240740740739941E-2</v>
      </c>
      <c r="J28">
        <v>0.84399999999999997</v>
      </c>
      <c r="K28" s="1">
        <f t="shared" si="4"/>
        <v>7.2959259259259168E-2</v>
      </c>
      <c r="L28">
        <v>0.65900000000000003</v>
      </c>
      <c r="M28" s="1">
        <f t="shared" si="5"/>
        <v>4.3259259259259331E-2</v>
      </c>
      <c r="N28" s="1">
        <f t="shared" si="6"/>
        <v>0.82458289917358418</v>
      </c>
      <c r="O28" s="1">
        <f t="shared" si="7"/>
        <v>0.10201472529215394</v>
      </c>
      <c r="P28" s="1">
        <f t="shared" si="8"/>
        <v>-0.20050030622244164</v>
      </c>
      <c r="Q28" s="1"/>
      <c r="R28" s="1">
        <f>VLOOKUP(B28,Foglio2!$A$2:$C$157,3,FALSE)</f>
        <v>0</v>
      </c>
      <c r="S28" s="7">
        <f>VLOOKUP(B28,Foglio2!$A$2:$C$157,2,FALSE)</f>
        <v>0</v>
      </c>
      <c r="T28" s="6" t="str">
        <f t="shared" si="9"/>
        <v/>
      </c>
      <c r="U28" s="7" t="str" cm="1">
        <f t="array" ref="U28">IF(AND(C28="EU sup",O28&gt;=$O$3),SUM(SUMIF($B$5:$B$160,_xlfn._xlws.FILTER($B$5:$B$160,($O$5:$O$160&gt;=$O$3)*($C$5:$C$160="EU sup")),$S$5:$S$160))/SUM(SUMIF($B$5:$B$160,_xlfn._xlws.FILTER($B$5:$B$160,($O$5:$O$160&gt;=$O$3)*($C$5:$C$160="EU sup")),$R$5:$R$160)),IF(AND(C28="EU sup",O28&lt;$O$3),SUM(SUMIF($B$5:$B$160,_xlfn._xlws.FILTER($B$5:$B$160,($O$5:$O$160&lt;$O$3)*($C$5:$C$160="EU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29" spans="1:21" hidden="1" x14ac:dyDescent="0.2">
      <c r="B29" t="s">
        <v>43</v>
      </c>
      <c r="C29" t="s">
        <v>18</v>
      </c>
      <c r="D29">
        <v>0.82199999999999995</v>
      </c>
      <c r="E29" s="1">
        <f t="shared" si="1"/>
        <v>3.3259259259259322E-2</v>
      </c>
      <c r="F29">
        <v>0.67</v>
      </c>
      <c r="G29" s="1">
        <f t="shared" si="2"/>
        <v>3.3703703703703902E-2</v>
      </c>
      <c r="H29">
        <v>0.82349999999999901</v>
      </c>
      <c r="I29" s="1">
        <f t="shared" si="3"/>
        <v>-1.6759259259260029E-2</v>
      </c>
      <c r="J29">
        <v>0.60089999999999999</v>
      </c>
      <c r="K29" s="1">
        <f t="shared" si="4"/>
        <v>-0.17014074074074081</v>
      </c>
      <c r="L29">
        <v>0.46700000000000003</v>
      </c>
      <c r="M29" s="1">
        <f t="shared" si="5"/>
        <v>-0.14874074074074067</v>
      </c>
      <c r="N29" s="1">
        <f t="shared" si="6"/>
        <v>0.6621339581807012</v>
      </c>
      <c r="O29" s="1">
        <f t="shared" si="7"/>
        <v>-6.0434215700729044E-2</v>
      </c>
      <c r="P29" s="1">
        <f t="shared" si="8"/>
        <v>-0.20050030622244164</v>
      </c>
      <c r="Q29" s="1"/>
      <c r="R29" s="1">
        <f>VLOOKUP(B29,Foglio2!$A$2:$C$157,3,FALSE)</f>
        <v>1.354579103966</v>
      </c>
      <c r="S29" s="7">
        <f>VLOOKUP(B29,Foglio2!$A$2:$C$157,2,FALSE)</f>
        <v>2774.3802189718499</v>
      </c>
      <c r="T29" s="6">
        <f t="shared" si="9"/>
        <v>2048.1492818314487</v>
      </c>
      <c r="U29" s="7" t="str" cm="1">
        <f t="array" ref="U29">IF(AND(C29="EU sup",O29&gt;=$O$3),SUM(SUMIF($B$5:$B$160,_xlfn._xlws.FILTER($B$5:$B$160,($O$5:$O$160&gt;=$O$3)*($C$5:$C$160="EU sup")),$S$5:$S$160))/SUM(SUMIF($B$5:$B$160,_xlfn._xlws.FILTER($B$5:$B$160,($O$5:$O$160&gt;=$O$3)*($C$5:$C$160="EU sup")),$R$5:$R$160)),IF(AND(C29="EU sup",O29&lt;$O$3),SUM(SUMIF($B$5:$B$160,_xlfn._xlws.FILTER($B$5:$B$160,($O$5:$O$160&lt;$O$3)*($C$5:$C$160="EU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30" spans="1:21" hidden="1" x14ac:dyDescent="0.2">
      <c r="B30" t="s">
        <v>44</v>
      </c>
      <c r="C30" t="s">
        <v>18</v>
      </c>
      <c r="D30">
        <v>0.19399999999999901</v>
      </c>
      <c r="E30" s="1">
        <f t="shared" si="1"/>
        <v>-0.59474074074074168</v>
      </c>
      <c r="F30">
        <v>0.45</v>
      </c>
      <c r="G30" s="1">
        <f t="shared" si="2"/>
        <v>-0.18629629629629613</v>
      </c>
      <c r="H30">
        <v>0.48449999999999899</v>
      </c>
      <c r="I30" s="1">
        <f t="shared" si="3"/>
        <v>-0.35575925925926005</v>
      </c>
      <c r="J30">
        <v>0.22969999999999999</v>
      </c>
      <c r="K30" s="1">
        <f t="shared" si="4"/>
        <v>-0.54134074074074079</v>
      </c>
      <c r="L30">
        <v>0.28399999999999997</v>
      </c>
      <c r="M30" s="1">
        <f t="shared" si="5"/>
        <v>-0.33174074074074072</v>
      </c>
      <c r="N30" s="1">
        <f t="shared" si="6"/>
        <v>0.30772123876388552</v>
      </c>
      <c r="O30" s="1">
        <f t="shared" si="7"/>
        <v>-0.41484693511754472</v>
      </c>
      <c r="P30" s="1">
        <f t="shared" si="8"/>
        <v>-0.20050030622244164</v>
      </c>
      <c r="Q30" s="1"/>
      <c r="R30" s="1">
        <f>VLOOKUP(B30,Foglio2!$A$2:$C$157,3,FALSE)</f>
        <v>212.05644898016999</v>
      </c>
      <c r="S30" s="7">
        <f>VLOOKUP(B30,Foglio2!$A$2:$C$157,2,FALSE)</f>
        <v>178795.97561307999</v>
      </c>
      <c r="T30" s="6">
        <f t="shared" si="9"/>
        <v>843.15273821170001</v>
      </c>
      <c r="U30" s="7" t="str" cm="1">
        <f t="array" ref="U30">IF(AND(C30="EU sup",O30&gt;=$O$3),SUM(SUMIF($B$5:$B$160,_xlfn._xlws.FILTER($B$5:$B$160,($O$5:$O$160&gt;=$O$3)*($C$5:$C$160="EU sup")),$S$5:$S$160))/SUM(SUMIF($B$5:$B$160,_xlfn._xlws.FILTER($B$5:$B$160,($O$5:$O$160&gt;=$O$3)*($C$5:$C$160="EU sup")),$R$5:$R$160)),IF(AND(C30="EU sup",O30&lt;$O$3),SUM(SUMIF($B$5:$B$160,_xlfn._xlws.FILTER($B$5:$B$160,($O$5:$O$160&lt;$O$3)*($C$5:$C$160="EU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31" spans="1:21" hidden="1" x14ac:dyDescent="0.2">
      <c r="B31" t="s">
        <v>45</v>
      </c>
      <c r="C31" t="s">
        <v>18</v>
      </c>
      <c r="D31">
        <v>0.42199999999999999</v>
      </c>
      <c r="E31" s="1">
        <f t="shared" si="1"/>
        <v>-0.36674074074074064</v>
      </c>
      <c r="F31">
        <v>0.37</v>
      </c>
      <c r="G31" s="1">
        <f t="shared" si="2"/>
        <v>-0.26629629629629614</v>
      </c>
      <c r="H31">
        <v>0.66300000000000003</v>
      </c>
      <c r="I31" s="1">
        <f t="shared" si="3"/>
        <v>-0.17725925925925901</v>
      </c>
      <c r="J31">
        <v>0.68830000000000002</v>
      </c>
      <c r="K31" s="1">
        <f t="shared" si="4"/>
        <v>-8.2740740740740781E-2</v>
      </c>
      <c r="L31">
        <v>0.32799999999999901</v>
      </c>
      <c r="M31" s="1">
        <f t="shared" si="5"/>
        <v>-0.28774074074074169</v>
      </c>
      <c r="N31" s="1">
        <f t="shared" si="6"/>
        <v>0.47177602116496237</v>
      </c>
      <c r="O31" s="1">
        <f t="shared" si="7"/>
        <v>-0.25079215271646788</v>
      </c>
      <c r="P31" s="1">
        <f t="shared" si="8"/>
        <v>-0.20050030622244164</v>
      </c>
      <c r="Q31" s="1"/>
      <c r="R31" s="1">
        <f>VLOOKUP(B31,Foglio2!$A$2:$C$157,3,FALSE)</f>
        <v>2.4964640458923499</v>
      </c>
      <c r="S31" s="7">
        <f>VLOOKUP(B31,Foglio2!$A$2:$C$157,2,FALSE)</f>
        <v>802</v>
      </c>
      <c r="T31" s="6">
        <f t="shared" si="9"/>
        <v>321.2543762925809</v>
      </c>
      <c r="U31" s="7" t="str" cm="1">
        <f t="array" ref="U31">IF(AND(C31="EU sup",O31&gt;=$O$3),SUM(SUMIF($B$5:$B$160,_xlfn._xlws.FILTER($B$5:$B$160,($O$5:$O$160&gt;=$O$3)*($C$5:$C$160="EU sup")),$S$5:$S$160))/SUM(SUMIF($B$5:$B$160,_xlfn._xlws.FILTER($B$5:$B$160,($O$5:$O$160&gt;=$O$3)*($C$5:$C$160="EU sup")),$R$5:$R$160)),IF(AND(C31="EU sup",O31&lt;$O$3),SUM(SUMIF($B$5:$B$160,_xlfn._xlws.FILTER($B$5:$B$160,($O$5:$O$160&lt;$O$3)*($C$5:$C$160="EU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32" spans="1:21" x14ac:dyDescent="0.2">
      <c r="A32" t="s">
        <v>183</v>
      </c>
      <c r="B32" t="s">
        <v>46</v>
      </c>
      <c r="C32" t="s">
        <v>16</v>
      </c>
      <c r="D32">
        <v>0.59199999999999997</v>
      </c>
      <c r="E32" s="1">
        <f t="shared" si="1"/>
        <v>-0.19674074074074066</v>
      </c>
      <c r="F32">
        <v>0.36</v>
      </c>
      <c r="G32" s="1">
        <f t="shared" si="2"/>
        <v>-0.27629629629629615</v>
      </c>
      <c r="H32">
        <v>0.75149999999999995</v>
      </c>
      <c r="I32" s="1">
        <f t="shared" si="3"/>
        <v>-8.8759259259259093E-2</v>
      </c>
      <c r="J32">
        <v>0.52739999999999998</v>
      </c>
      <c r="K32" s="1">
        <f t="shared" si="4"/>
        <v>-0.24364074074074082</v>
      </c>
      <c r="L32">
        <v>0.39799999999999902</v>
      </c>
      <c r="M32" s="1">
        <f t="shared" si="5"/>
        <v>-0.21774074074074168</v>
      </c>
      <c r="N32" s="1">
        <f t="shared" si="6"/>
        <v>0.50735889403561707</v>
      </c>
      <c r="O32" s="1">
        <f t="shared" si="7"/>
        <v>-0.21520927984581317</v>
      </c>
      <c r="P32" s="1">
        <f t="shared" si="8"/>
        <v>-0.20050030622244164</v>
      </c>
      <c r="Q32" s="1" t="s">
        <v>20</v>
      </c>
      <c r="R32" s="1">
        <f>VLOOKUP(B32,Foglio2!$A$2:$C$157,3,FALSE)</f>
        <v>11.8945584844192</v>
      </c>
      <c r="S32" s="7">
        <f>VLOOKUP(B32,Foglio2!$A$2:$C$157,2,FALSE)</f>
        <v>10327.750641721799</v>
      </c>
      <c r="T32" s="6">
        <f t="shared" si="9"/>
        <v>868.27524159473614</v>
      </c>
      <c r="U32" s="7" cm="1">
        <f t="array" ref="U32">IF(AND(C32="EU sup",O32&gt;=$O$3),SUM(SUMIF($B$5:$B$160,_xlfn._xlws.FILTER($B$5:$B$160,($O$5:$O$160&gt;=$O$3)*($C$5:$C$160="EU sup")),$S$5:$S$160))/SUM(SUMIF($B$5:$B$160,_xlfn._xlws.FILTER($B$5:$B$160,($O$5:$O$160&gt;=$O$3)*($C$5:$C$160="EU sup")),$R$5:$R$160)),IF(AND(C32="EU sup",O32&lt;$O$3),SUM(SUMIF($B$5:$B$160,_xlfn._xlws.FILTER($B$5:$B$160,($O$5:$O$160&lt;$O$3)*($C$5:$C$160="EU sup")),$S$5:$S$160))/SUM(SUMIF($B$5:$B$160,_xlfn._xlws.FILTER($B$5:$B$160,($O$5:$O$160&lt;$O$3)*($C$5:$C$160="EU sup")),$R$5:$R$160)),""))</f>
        <v>2204.1865813834825</v>
      </c>
    </row>
    <row r="33" spans="1:21" hidden="1" x14ac:dyDescent="0.2">
      <c r="B33" t="s">
        <v>47</v>
      </c>
      <c r="C33" t="s">
        <v>23</v>
      </c>
      <c r="D33">
        <v>0.14799999999999999</v>
      </c>
      <c r="E33" s="1">
        <f t="shared" si="1"/>
        <v>-0.64074074074074061</v>
      </c>
      <c r="F33">
        <v>0.2</v>
      </c>
      <c r="G33" s="1">
        <f t="shared" si="2"/>
        <v>-0.43629629629629613</v>
      </c>
      <c r="H33">
        <v>0.54</v>
      </c>
      <c r="I33" s="1">
        <f t="shared" si="3"/>
        <v>-0.300259259259259</v>
      </c>
      <c r="J33">
        <v>0.48549999999999999</v>
      </c>
      <c r="K33" s="1">
        <f t="shared" si="4"/>
        <v>-0.28554074074074082</v>
      </c>
      <c r="L33">
        <v>0.36899999999999999</v>
      </c>
      <c r="M33" s="1">
        <f t="shared" si="5"/>
        <v>-0.2467407407407407</v>
      </c>
      <c r="N33" s="1">
        <f t="shared" si="6"/>
        <v>0.31001322018516236</v>
      </c>
      <c r="O33" s="1">
        <f t="shared" si="7"/>
        <v>-0.41255495369626788</v>
      </c>
      <c r="P33" s="1">
        <f t="shared" si="8"/>
        <v>-0.20050030622244164</v>
      </c>
      <c r="Q33" s="1"/>
      <c r="R33" s="1">
        <f>VLOOKUP(B33,Foglio2!$A$2:$C$157,3,FALSE)</f>
        <v>0</v>
      </c>
      <c r="S33" s="7">
        <f>VLOOKUP(B33,Foglio2!$A$2:$C$157,2,FALSE)</f>
        <v>8070</v>
      </c>
      <c r="T33" s="6" t="str">
        <f t="shared" si="9"/>
        <v/>
      </c>
      <c r="U33" s="7" t="str" cm="1">
        <f t="array" ref="U33">IF(AND(C33="EU sup",O33&gt;=$O$3),SUM(SUMIF($B$5:$B$160,_xlfn._xlws.FILTER($B$5:$B$160,($O$5:$O$160&gt;=$O$3)*($C$5:$C$160="EU sup")),$S$5:$S$160))/SUM(SUMIF($B$5:$B$160,_xlfn._xlws.FILTER($B$5:$B$160,($O$5:$O$160&gt;=$O$3)*($C$5:$C$160="EU sup")),$R$5:$R$160)),IF(AND(C33="EU sup",O33&lt;$O$3),SUM(SUMIF($B$5:$B$160,_xlfn._xlws.FILTER($B$5:$B$160,($O$5:$O$160&lt;$O$3)*($C$5:$C$160="EU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34" spans="1:21" hidden="1" x14ac:dyDescent="0.2">
      <c r="B34" t="s">
        <v>48</v>
      </c>
      <c r="C34" t="s">
        <v>18</v>
      </c>
      <c r="D34">
        <v>0.27899999999999903</v>
      </c>
      <c r="E34" s="1">
        <f t="shared" si="1"/>
        <v>-0.5097407407407416</v>
      </c>
      <c r="F34">
        <v>0.21</v>
      </c>
      <c r="G34" s="1">
        <f t="shared" si="2"/>
        <v>-0.42629629629629617</v>
      </c>
      <c r="H34">
        <v>0.57150000000000001</v>
      </c>
      <c r="I34" s="1">
        <f t="shared" si="3"/>
        <v>-0.26875925925925903</v>
      </c>
      <c r="J34">
        <v>0.60419999999999996</v>
      </c>
      <c r="K34" s="1">
        <f t="shared" si="4"/>
        <v>-0.16684074074074084</v>
      </c>
      <c r="L34">
        <v>0.40100000000000002</v>
      </c>
      <c r="M34" s="1">
        <f t="shared" si="5"/>
        <v>-0.21474074074074068</v>
      </c>
      <c r="N34" s="1">
        <f t="shared" si="6"/>
        <v>0.38179739884933722</v>
      </c>
      <c r="O34" s="1">
        <f t="shared" si="7"/>
        <v>-0.34077077503209302</v>
      </c>
      <c r="P34" s="1">
        <f t="shared" si="8"/>
        <v>-0.20050030622244164</v>
      </c>
      <c r="Q34" s="1"/>
      <c r="R34" s="1">
        <f>VLOOKUP(B34,Foglio2!$A$2:$C$157,3,FALSE)</f>
        <v>0.41517281869688399</v>
      </c>
      <c r="S34" s="7">
        <f>VLOOKUP(B34,Foglio2!$A$2:$C$157,2,FALSE)</f>
        <v>28</v>
      </c>
      <c r="T34" s="6">
        <f t="shared" si="9"/>
        <v>67.441794691387756</v>
      </c>
      <c r="U34" s="7" t="str" cm="1">
        <f t="array" ref="U34">IF(AND(C34="EU sup",O34&gt;=$O$3),SUM(SUMIF($B$5:$B$160,_xlfn._xlws.FILTER($B$5:$B$160,($O$5:$O$160&gt;=$O$3)*($C$5:$C$160="EU sup")),$S$5:$S$160))/SUM(SUMIF($B$5:$B$160,_xlfn._xlws.FILTER($B$5:$B$160,($O$5:$O$160&gt;=$O$3)*($C$5:$C$160="EU sup")),$R$5:$R$160)),IF(AND(C34="EU sup",O34&lt;$O$3),SUM(SUMIF($B$5:$B$160,_xlfn._xlws.FILTER($B$5:$B$160,($O$5:$O$160&lt;$O$3)*($C$5:$C$160="EU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35" spans="1:21" x14ac:dyDescent="0.2">
      <c r="A35" t="s">
        <v>184</v>
      </c>
      <c r="B35" t="s">
        <v>49</v>
      </c>
      <c r="C35" t="s">
        <v>16</v>
      </c>
      <c r="D35">
        <v>0.67200000000000004</v>
      </c>
      <c r="E35" s="1">
        <f t="shared" si="1"/>
        <v>-0.11674074074074059</v>
      </c>
      <c r="F35">
        <v>0.39</v>
      </c>
      <c r="G35" s="1">
        <f t="shared" si="2"/>
        <v>-0.24629629629629612</v>
      </c>
      <c r="H35">
        <v>0.66849999999999998</v>
      </c>
      <c r="I35" s="1">
        <f t="shared" si="3"/>
        <v>-0.17175925925925906</v>
      </c>
      <c r="J35">
        <v>0.45229999999999998</v>
      </c>
      <c r="K35" s="1">
        <f t="shared" si="4"/>
        <v>-0.31874074074074082</v>
      </c>
      <c r="L35">
        <v>0.42399999999999999</v>
      </c>
      <c r="M35" s="1">
        <f t="shared" si="5"/>
        <v>-0.19174074074074071</v>
      </c>
      <c r="N35" s="1">
        <f t="shared" si="6"/>
        <v>0.50730080001692857</v>
      </c>
      <c r="O35" s="1">
        <f t="shared" si="7"/>
        <v>-0.21526737386450168</v>
      </c>
      <c r="P35" s="1">
        <f t="shared" si="8"/>
        <v>-0.20050030622244164</v>
      </c>
      <c r="Q35" s="1" t="s">
        <v>20</v>
      </c>
      <c r="R35" s="1">
        <f>VLOOKUP(B35,Foglio2!$A$2:$C$157,3,FALSE)</f>
        <v>11.428466050991499</v>
      </c>
      <c r="S35" s="7">
        <f>VLOOKUP(B35,Foglio2!$A$2:$C$157,2,FALSE)</f>
        <v>3033.3758304246599</v>
      </c>
      <c r="T35" s="6">
        <f t="shared" si="9"/>
        <v>265.42283250353563</v>
      </c>
      <c r="U35" s="7" cm="1">
        <f t="array" ref="U35">IF(AND(C35="EU sup",O35&gt;=$O$3),SUM(SUMIF($B$5:$B$160,_xlfn._xlws.FILTER($B$5:$B$160,($O$5:$O$160&gt;=$O$3)*($C$5:$C$160="EU sup")),$S$5:$S$160))/SUM(SUMIF($B$5:$B$160,_xlfn._xlws.FILTER($B$5:$B$160,($O$5:$O$160&gt;=$O$3)*($C$5:$C$160="EU sup")),$R$5:$R$160)),IF(AND(C35="EU sup",O35&lt;$O$3),SUM(SUMIF($B$5:$B$160,_xlfn._xlws.FILTER($B$5:$B$160,($O$5:$O$160&lt;$O$3)*($C$5:$C$160="EU sup")),$S$5:$S$160))/SUM(SUMIF($B$5:$B$160,_xlfn._xlws.FILTER($B$5:$B$160,($O$5:$O$160&lt;$O$3)*($C$5:$C$160="EU sup")),$R$5:$R$160)),""))</f>
        <v>2204.1865813834825</v>
      </c>
    </row>
    <row r="36" spans="1:21" hidden="1" x14ac:dyDescent="0.2">
      <c r="B36" t="s">
        <v>50</v>
      </c>
      <c r="C36" t="s">
        <v>23</v>
      </c>
      <c r="D36">
        <v>0.32</v>
      </c>
      <c r="E36" s="1">
        <f t="shared" si="1"/>
        <v>-0.46874074074074062</v>
      </c>
      <c r="F36">
        <v>0.19</v>
      </c>
      <c r="G36" s="1">
        <f t="shared" si="2"/>
        <v>-0.44629629629629614</v>
      </c>
      <c r="H36">
        <v>0.55449999999999999</v>
      </c>
      <c r="I36" s="1">
        <f t="shared" si="3"/>
        <v>-0.28575925925925905</v>
      </c>
      <c r="J36">
        <v>0.62250000000000005</v>
      </c>
      <c r="K36" s="1">
        <f t="shared" si="4"/>
        <v>-0.14854074074074075</v>
      </c>
      <c r="L36">
        <v>0.42499999999999999</v>
      </c>
      <c r="M36" s="1">
        <f t="shared" si="5"/>
        <v>-0.19074074074074071</v>
      </c>
      <c r="N36" s="1">
        <f t="shared" si="6"/>
        <v>0.38910488495201656</v>
      </c>
      <c r="O36" s="1">
        <f t="shared" si="7"/>
        <v>-0.33346328892941368</v>
      </c>
      <c r="P36" s="1">
        <f t="shared" si="8"/>
        <v>-0.20050030622244164</v>
      </c>
      <c r="Q36" s="1"/>
      <c r="R36" s="1">
        <f>VLOOKUP(B36,Foglio2!$A$2:$C$157,3,FALSE)</f>
        <v>0</v>
      </c>
      <c r="S36" s="7">
        <f>VLOOKUP(B36,Foglio2!$A$2:$C$157,2,FALSE)</f>
        <v>0</v>
      </c>
      <c r="T36" s="6" t="str">
        <f t="shared" si="9"/>
        <v/>
      </c>
      <c r="U36" s="7" t="str" cm="1">
        <f t="array" ref="U36">IF(AND(C36="EU sup",O36&gt;=$O$3),SUM(SUMIF($B$5:$B$160,_xlfn._xlws.FILTER($B$5:$B$160,($O$5:$O$160&gt;=$O$3)*($C$5:$C$160="EU sup")),$S$5:$S$160))/SUM(SUMIF($B$5:$B$160,_xlfn._xlws.FILTER($B$5:$B$160,($O$5:$O$160&gt;=$O$3)*($C$5:$C$160="EU sup")),$R$5:$R$160)),IF(AND(C36="EU sup",O36&lt;$O$3),SUM(SUMIF($B$5:$B$160,_xlfn._xlws.FILTER($B$5:$B$160,($O$5:$O$160&lt;$O$3)*($C$5:$C$160="EU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37" spans="1:21" hidden="1" x14ac:dyDescent="0.2">
      <c r="B37" t="s">
        <v>51</v>
      </c>
      <c r="C37" t="s">
        <v>23</v>
      </c>
      <c r="D37">
        <v>0.76500000000000001</v>
      </c>
      <c r="E37" s="1">
        <f t="shared" si="1"/>
        <v>-2.3740740740740618E-2</v>
      </c>
      <c r="F37">
        <v>0.6</v>
      </c>
      <c r="G37" s="1">
        <f t="shared" si="2"/>
        <v>-3.629629629629616E-2</v>
      </c>
      <c r="H37">
        <v>0.83050000000000002</v>
      </c>
      <c r="I37" s="1">
        <f t="shared" si="3"/>
        <v>-9.7592592592590233E-3</v>
      </c>
      <c r="J37">
        <v>0.75719999999999998</v>
      </c>
      <c r="K37" s="1">
        <f t="shared" si="4"/>
        <v>-1.384074074074082E-2</v>
      </c>
      <c r="L37">
        <v>0.41899999999999998</v>
      </c>
      <c r="M37" s="1">
        <f t="shared" si="5"/>
        <v>-0.19674074074074072</v>
      </c>
      <c r="N37" s="1">
        <f t="shared" si="6"/>
        <v>0.65541351134525083</v>
      </c>
      <c r="O37" s="1">
        <f t="shared" si="7"/>
        <v>-6.715466253617941E-2</v>
      </c>
      <c r="P37" s="1">
        <f t="shared" si="8"/>
        <v>-0.20050030622244164</v>
      </c>
      <c r="Q37" s="1"/>
      <c r="R37" s="1">
        <f>VLOOKUP(B37,Foglio2!$A$2:$C$157,3,FALSE)</f>
        <v>0</v>
      </c>
      <c r="S37" s="7">
        <f>VLOOKUP(B37,Foglio2!$A$2:$C$157,2,FALSE)</f>
        <v>0</v>
      </c>
      <c r="T37" s="6" t="str">
        <f t="shared" si="9"/>
        <v/>
      </c>
      <c r="U37" s="7" t="str" cm="1">
        <f t="array" ref="U37">IF(AND(C37="EU sup",O37&gt;=$O$3),SUM(SUMIF($B$5:$B$160,_xlfn._xlws.FILTER($B$5:$B$160,($O$5:$O$160&gt;=$O$3)*($C$5:$C$160="EU sup")),$S$5:$S$160))/SUM(SUMIF($B$5:$B$160,_xlfn._xlws.FILTER($B$5:$B$160,($O$5:$O$160&gt;=$O$3)*($C$5:$C$160="EU sup")),$R$5:$R$160)),IF(AND(C37="EU sup",O37&lt;$O$3),SUM(SUMIF($B$5:$B$160,_xlfn._xlws.FILTER($B$5:$B$160,($O$5:$O$160&lt;$O$3)*($C$5:$C$160="EU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38" spans="1:21" hidden="1" x14ac:dyDescent="0.2">
      <c r="B38" t="s">
        <v>52</v>
      </c>
      <c r="C38" t="s">
        <v>23</v>
      </c>
      <c r="D38">
        <v>0.82899999999999996</v>
      </c>
      <c r="E38" s="1">
        <f t="shared" si="1"/>
        <v>4.0259259259259328E-2</v>
      </c>
      <c r="F38">
        <v>0.54</v>
      </c>
      <c r="G38" s="1">
        <f t="shared" si="2"/>
        <v>-9.6296296296296102E-2</v>
      </c>
      <c r="H38">
        <v>0.81100000000000005</v>
      </c>
      <c r="I38" s="1">
        <f t="shared" si="3"/>
        <v>-2.9259259259258985E-2</v>
      </c>
      <c r="J38">
        <v>0.80200000000000005</v>
      </c>
      <c r="K38" s="1">
        <f t="shared" si="4"/>
        <v>3.0959259259259242E-2</v>
      </c>
      <c r="L38">
        <v>0.46299999999999902</v>
      </c>
      <c r="M38" s="1">
        <f t="shared" si="5"/>
        <v>-0.15274074074074168</v>
      </c>
      <c r="N38" s="1">
        <f t="shared" si="6"/>
        <v>0.66979962611255384</v>
      </c>
      <c r="O38" s="1">
        <f t="shared" si="7"/>
        <v>-5.2768547768876406E-2</v>
      </c>
      <c r="P38" s="1">
        <f t="shared" si="8"/>
        <v>-0.20050030622244164</v>
      </c>
      <c r="Q38" s="1"/>
      <c r="R38" s="1">
        <f>VLOOKUP(B38,Foglio2!$A$2:$C$157,3,FALSE)</f>
        <v>0</v>
      </c>
      <c r="S38" s="7">
        <f>VLOOKUP(B38,Foglio2!$A$2:$C$157,2,FALSE)</f>
        <v>0</v>
      </c>
      <c r="T38" s="6" t="str">
        <f t="shared" si="9"/>
        <v/>
      </c>
      <c r="U38" s="7" t="str" cm="1">
        <f t="array" ref="U38">IF(AND(C38="EU sup",O38&gt;=$O$3),SUM(SUMIF($B$5:$B$160,_xlfn._xlws.FILTER($B$5:$B$160,($O$5:$O$160&gt;=$O$3)*($C$5:$C$160="EU sup")),$S$5:$S$160))/SUM(SUMIF($B$5:$B$160,_xlfn._xlws.FILTER($B$5:$B$160,($O$5:$O$160&gt;=$O$3)*($C$5:$C$160="EU sup")),$R$5:$R$160)),IF(AND(C38="EU sup",O38&lt;$O$3),SUM(SUMIF($B$5:$B$160,_xlfn._xlws.FILTER($B$5:$B$160,($O$5:$O$160&lt;$O$3)*($C$5:$C$160="EU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39" spans="1:21" hidden="1" x14ac:dyDescent="0.2">
      <c r="B39" t="s">
        <v>53</v>
      </c>
      <c r="C39" t="s">
        <v>14</v>
      </c>
      <c r="D39">
        <v>0.73799999999999999</v>
      </c>
      <c r="E39" s="1">
        <f t="shared" si="1"/>
        <v>-5.0740740740740642E-2</v>
      </c>
      <c r="F39">
        <v>0.52</v>
      </c>
      <c r="G39" s="1">
        <f t="shared" si="2"/>
        <v>-0.11629629629629612</v>
      </c>
      <c r="H39">
        <v>0.83599999999999997</v>
      </c>
      <c r="I39" s="1">
        <f t="shared" si="3"/>
        <v>-4.2592592592590739E-3</v>
      </c>
      <c r="J39">
        <v>0.68620000000000003</v>
      </c>
      <c r="K39" s="1">
        <f t="shared" si="4"/>
        <v>-8.4840740740740772E-2</v>
      </c>
      <c r="L39">
        <v>0.57999999999999996</v>
      </c>
      <c r="M39" s="1">
        <f t="shared" si="5"/>
        <v>-3.574074074074074E-2</v>
      </c>
      <c r="N39" s="1">
        <f t="shared" si="6"/>
        <v>0.6625656827006714</v>
      </c>
      <c r="O39" s="1">
        <f t="shared" si="7"/>
        <v>-6.0002491180758843E-2</v>
      </c>
      <c r="P39" s="1">
        <f t="shared" si="8"/>
        <v>-0.20050030622244164</v>
      </c>
      <c r="Q39" s="1"/>
      <c r="R39" s="1">
        <f>VLOOKUP(B39,Foglio2!$A$2:$C$157,3,FALSE)</f>
        <v>0</v>
      </c>
      <c r="S39" s="7">
        <f>VLOOKUP(B39,Foglio2!$A$2:$C$157,2,FALSE)</f>
        <v>0</v>
      </c>
      <c r="T39" s="6" t="str">
        <f t="shared" si="9"/>
        <v/>
      </c>
      <c r="U39" s="7" t="str" cm="1">
        <f t="array" ref="U39">IF(AND(C39="EU sup",O39&gt;=$O$3),SUM(SUMIF($B$5:$B$160,_xlfn._xlws.FILTER($B$5:$B$160,($O$5:$O$160&gt;=$O$3)*($C$5:$C$160="EU sup")),$S$5:$S$160))/SUM(SUMIF($B$5:$B$160,_xlfn._xlws.FILTER($B$5:$B$160,($O$5:$O$160&gt;=$O$3)*($C$5:$C$160="EU sup")),$R$5:$R$160)),IF(AND(C39="EU sup",O39&lt;$O$3),SUM(SUMIF($B$5:$B$160,_xlfn._xlws.FILTER($B$5:$B$160,($O$5:$O$160&lt;$O$3)*($C$5:$C$160="EU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40" spans="1:21" hidden="1" x14ac:dyDescent="0.2">
      <c r="B40" t="s">
        <v>54</v>
      </c>
      <c r="C40" t="s">
        <v>14</v>
      </c>
      <c r="D40">
        <v>0.79700000000000004</v>
      </c>
      <c r="E40" s="1">
        <f t="shared" si="1"/>
        <v>8.2592592592594105E-3</v>
      </c>
      <c r="F40">
        <v>0.56000000000000005</v>
      </c>
      <c r="G40" s="1">
        <f t="shared" si="2"/>
        <v>-7.6296296296296084E-2</v>
      </c>
      <c r="H40">
        <v>0.85399999999999998</v>
      </c>
      <c r="I40" s="1">
        <f t="shared" si="3"/>
        <v>1.3740740740740942E-2</v>
      </c>
      <c r="J40">
        <v>0.83579999999999999</v>
      </c>
      <c r="K40" s="1">
        <f t="shared" si="4"/>
        <v>6.4759259259259183E-2</v>
      </c>
      <c r="L40">
        <v>0.59899999999999998</v>
      </c>
      <c r="M40" s="1">
        <f t="shared" si="5"/>
        <v>-1.6740740740740723E-2</v>
      </c>
      <c r="N40" s="1">
        <f t="shared" si="6"/>
        <v>0.71800369903009165</v>
      </c>
      <c r="O40" s="1">
        <f t="shared" si="7"/>
        <v>-4.5644748513385958E-3</v>
      </c>
      <c r="P40" s="1">
        <f t="shared" si="8"/>
        <v>-0.20050030622244164</v>
      </c>
      <c r="Q40" s="1"/>
      <c r="R40" s="1">
        <f>VLOOKUP(B40,Foglio2!$A$2:$C$157,3,FALSE)</f>
        <v>0.20399772456090601</v>
      </c>
      <c r="S40" s="7">
        <f>VLOOKUP(B40,Foglio2!$A$2:$C$157,2,FALSE)</f>
        <v>112</v>
      </c>
      <c r="T40" s="6">
        <f t="shared" si="9"/>
        <v>549.02573173830194</v>
      </c>
      <c r="U40" s="7" t="str" cm="1">
        <f t="array" ref="U40">IF(AND(C40="EU sup",O40&gt;=$O$3),SUM(SUMIF($B$5:$B$160,_xlfn._xlws.FILTER($B$5:$B$160,($O$5:$O$160&gt;=$O$3)*($C$5:$C$160="EU sup")),$S$5:$S$160))/SUM(SUMIF($B$5:$B$160,_xlfn._xlws.FILTER($B$5:$B$160,($O$5:$O$160&gt;=$O$3)*($C$5:$C$160="EU sup")),$R$5:$R$160)),IF(AND(C40="EU sup",O40&lt;$O$3),SUM(SUMIF($B$5:$B$160,_xlfn._xlws.FILTER($B$5:$B$160,($O$5:$O$160&lt;$O$3)*($C$5:$C$160="EU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41" spans="1:21" hidden="1" x14ac:dyDescent="0.2">
      <c r="B41" t="s">
        <v>55</v>
      </c>
      <c r="C41" t="s">
        <v>14</v>
      </c>
      <c r="D41">
        <v>0.88</v>
      </c>
      <c r="E41" s="1">
        <f t="shared" si="1"/>
        <v>9.1259259259259373E-2</v>
      </c>
      <c r="F41">
        <v>0.79</v>
      </c>
      <c r="G41" s="1">
        <f t="shared" si="2"/>
        <v>0.1537037037037039</v>
      </c>
      <c r="H41">
        <v>0.85699999999999998</v>
      </c>
      <c r="I41" s="1">
        <f t="shared" si="3"/>
        <v>1.6740740740740945E-2</v>
      </c>
      <c r="J41">
        <v>0.81909999999999905</v>
      </c>
      <c r="K41" s="1">
        <f t="shared" si="4"/>
        <v>4.8059259259258247E-2</v>
      </c>
      <c r="L41">
        <v>0.624</v>
      </c>
      <c r="M41" s="1">
        <f t="shared" si="5"/>
        <v>8.2592592592592995E-3</v>
      </c>
      <c r="N41" s="1">
        <f t="shared" si="6"/>
        <v>0.78835607788731876</v>
      </c>
      <c r="O41" s="1">
        <f t="shared" si="7"/>
        <v>6.578790400588852E-2</v>
      </c>
      <c r="P41" s="1">
        <f t="shared" si="8"/>
        <v>-0.20050030622244164</v>
      </c>
      <c r="Q41" s="1"/>
      <c r="R41" s="1">
        <f>VLOOKUP(B41,Foglio2!$A$2:$C$157,3,FALSE)</f>
        <v>4.9831133031161396</v>
      </c>
      <c r="S41" s="7">
        <f>VLOOKUP(B41,Foglio2!$A$2:$C$157,2,FALSE)</f>
        <v>804.24952590426699</v>
      </c>
      <c r="T41" s="6">
        <f t="shared" si="9"/>
        <v>161.39499083862646</v>
      </c>
      <c r="U41" s="7" t="str" cm="1">
        <f t="array" ref="U41">IF(AND(C41="EU sup",O41&gt;=$O$3),SUM(SUMIF($B$5:$B$160,_xlfn._xlws.FILTER($B$5:$B$160,($O$5:$O$160&gt;=$O$3)*($C$5:$C$160="EU sup")),$S$5:$S$160))/SUM(SUMIF($B$5:$B$160,_xlfn._xlws.FILTER($B$5:$B$160,($O$5:$O$160&gt;=$O$3)*($C$5:$C$160="EU sup")),$R$5:$R$160)),IF(AND(C41="EU sup",O41&lt;$O$3),SUM(SUMIF($B$5:$B$160,_xlfn._xlws.FILTER($B$5:$B$160,($O$5:$O$160&lt;$O$3)*($C$5:$C$160="EU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42" spans="1:21" hidden="1" x14ac:dyDescent="0.2">
      <c r="B42" t="s">
        <v>56</v>
      </c>
      <c r="C42" t="s">
        <v>23</v>
      </c>
      <c r="D42">
        <v>0.27399999999999902</v>
      </c>
      <c r="E42" s="1">
        <f t="shared" si="1"/>
        <v>-0.51474074074074161</v>
      </c>
      <c r="F42">
        <v>0.3</v>
      </c>
      <c r="G42" s="1">
        <f t="shared" si="2"/>
        <v>-0.33629629629629615</v>
      </c>
      <c r="H42">
        <v>0.52649999999999997</v>
      </c>
      <c r="I42" s="1">
        <f t="shared" si="3"/>
        <v>-0.31375925925925907</v>
      </c>
      <c r="J42">
        <v>0.35869999999999902</v>
      </c>
      <c r="K42" s="1">
        <f t="shared" si="4"/>
        <v>-0.41234074074074178</v>
      </c>
      <c r="L42">
        <v>0.47499999999999998</v>
      </c>
      <c r="M42" s="1">
        <f t="shared" si="5"/>
        <v>-0.14074074074074072</v>
      </c>
      <c r="N42" s="1">
        <f t="shared" si="6"/>
        <v>0.37457521362356461</v>
      </c>
      <c r="O42" s="1">
        <f t="shared" si="7"/>
        <v>-0.34799296025786564</v>
      </c>
      <c r="P42" s="1">
        <f t="shared" si="8"/>
        <v>-0.20050030622244164</v>
      </c>
      <c r="Q42" s="1"/>
      <c r="R42" s="1">
        <f>VLOOKUP(B42,Foglio2!$A$2:$C$157,3,FALSE)</f>
        <v>0</v>
      </c>
      <c r="S42" s="7">
        <f>VLOOKUP(B42,Foglio2!$A$2:$C$157,2,FALSE)</f>
        <v>0</v>
      </c>
      <c r="T42" s="6" t="str">
        <f t="shared" si="9"/>
        <v/>
      </c>
      <c r="U42" s="7" t="str" cm="1">
        <f t="array" ref="U42">IF(AND(C42="EU sup",O42&gt;=$O$3),SUM(SUMIF($B$5:$B$160,_xlfn._xlws.FILTER($B$5:$B$160,($O$5:$O$160&gt;=$O$3)*($C$5:$C$160="EU sup")),$S$5:$S$160))/SUM(SUMIF($B$5:$B$160,_xlfn._xlws.FILTER($B$5:$B$160,($O$5:$O$160&gt;=$O$3)*($C$5:$C$160="EU sup")),$R$5:$R$160)),IF(AND(C42="EU sup",O42&lt;$O$3),SUM(SUMIF($B$5:$B$160,_xlfn._xlws.FILTER($B$5:$B$160,($O$5:$O$160&lt;$O$3)*($C$5:$C$160="EU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43" spans="1:21" hidden="1" x14ac:dyDescent="0.2">
      <c r="B43" t="s">
        <v>57</v>
      </c>
      <c r="C43" t="s">
        <v>14</v>
      </c>
      <c r="D43">
        <v>0.92799999999999905</v>
      </c>
      <c r="E43" s="1">
        <f t="shared" si="1"/>
        <v>0.13925925925925842</v>
      </c>
      <c r="F43">
        <v>0.9</v>
      </c>
      <c r="G43" s="1">
        <f t="shared" si="2"/>
        <v>0.26370370370370388</v>
      </c>
      <c r="H43">
        <v>0.89449999999999996</v>
      </c>
      <c r="I43" s="1">
        <f t="shared" si="3"/>
        <v>5.4240740740740923E-2</v>
      </c>
      <c r="J43">
        <v>0.89480000000000004</v>
      </c>
      <c r="K43" s="1">
        <f t="shared" si="4"/>
        <v>0.12375925925925924</v>
      </c>
      <c r="L43">
        <v>0.77900000000000003</v>
      </c>
      <c r="M43" s="1">
        <f t="shared" si="5"/>
        <v>0.16325925925925933</v>
      </c>
      <c r="N43" s="1">
        <f t="shared" si="6"/>
        <v>0.87766110585937562</v>
      </c>
      <c r="O43" s="1">
        <f t="shared" si="7"/>
        <v>0.15509293197794538</v>
      </c>
      <c r="P43" s="1">
        <f t="shared" si="8"/>
        <v>-0.20050030622244164</v>
      </c>
      <c r="Q43" s="1"/>
      <c r="R43" s="1">
        <f>VLOOKUP(B43,Foglio2!$A$2:$C$157,3,FALSE)</f>
        <v>1.19337894985835</v>
      </c>
      <c r="S43" s="7">
        <f>VLOOKUP(B43,Foglio2!$A$2:$C$157,2,FALSE)</f>
        <v>836.32328566116701</v>
      </c>
      <c r="T43" s="6">
        <f t="shared" si="9"/>
        <v>700.80278000582769</v>
      </c>
      <c r="U43" s="7" t="str" cm="1">
        <f t="array" ref="U43">IF(AND(C43="EU sup",O43&gt;=$O$3),SUM(SUMIF($B$5:$B$160,_xlfn._xlws.FILTER($B$5:$B$160,($O$5:$O$160&gt;=$O$3)*($C$5:$C$160="EU sup")),$S$5:$S$160))/SUM(SUMIF($B$5:$B$160,_xlfn._xlws.FILTER($B$5:$B$160,($O$5:$O$160&gt;=$O$3)*($C$5:$C$160="EU sup")),$R$5:$R$160)),IF(AND(C43="EU sup",O43&lt;$O$3),SUM(SUMIF($B$5:$B$160,_xlfn._xlws.FILTER($B$5:$B$160,($O$5:$O$160&lt;$O$3)*($C$5:$C$160="EU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44" spans="1:21" hidden="1" x14ac:dyDescent="0.2">
      <c r="B44" t="s">
        <v>58</v>
      </c>
      <c r="C44" t="s">
        <v>23</v>
      </c>
      <c r="D44">
        <v>0.63900000000000001</v>
      </c>
      <c r="E44" s="1">
        <f t="shared" si="1"/>
        <v>-0.14974074074074062</v>
      </c>
      <c r="F44">
        <v>0.32</v>
      </c>
      <c r="G44" s="1">
        <f t="shared" si="2"/>
        <v>-0.31629629629629613</v>
      </c>
      <c r="H44">
        <v>0.77</v>
      </c>
      <c r="I44" s="1">
        <f t="shared" si="3"/>
        <v>-7.0259259259259021E-2</v>
      </c>
      <c r="J44">
        <v>0.71879999999999999</v>
      </c>
      <c r="K44" s="1">
        <f t="shared" si="4"/>
        <v>-5.224074074074081E-2</v>
      </c>
      <c r="L44">
        <v>0.42199999999999999</v>
      </c>
      <c r="M44" s="1">
        <f t="shared" si="5"/>
        <v>-0.19374074074074071</v>
      </c>
      <c r="N44" s="1">
        <f t="shared" si="6"/>
        <v>0.54426751788154837</v>
      </c>
      <c r="O44" s="1">
        <f t="shared" si="7"/>
        <v>-0.17830065599988187</v>
      </c>
      <c r="P44" s="1">
        <f t="shared" si="8"/>
        <v>-0.20050030622244164</v>
      </c>
      <c r="Q44" s="1"/>
      <c r="R44" s="1">
        <f>VLOOKUP(B44,Foglio2!$A$2:$C$157,3,FALSE)</f>
        <v>0</v>
      </c>
      <c r="S44" s="7">
        <f>VLOOKUP(B44,Foglio2!$A$2:$C$157,2,FALSE)</f>
        <v>0</v>
      </c>
      <c r="T44" s="6" t="str">
        <f t="shared" si="9"/>
        <v/>
      </c>
      <c r="U44" s="7" t="str" cm="1">
        <f t="array" ref="U44">IF(AND(C44="EU sup",O44&gt;=$O$3),SUM(SUMIF($B$5:$B$160,_xlfn._xlws.FILTER($B$5:$B$160,($O$5:$O$160&gt;=$O$3)*($C$5:$C$160="EU sup")),$S$5:$S$160))/SUM(SUMIF($B$5:$B$160,_xlfn._xlws.FILTER($B$5:$B$160,($O$5:$O$160&gt;=$O$3)*($C$5:$C$160="EU sup")),$R$5:$R$160)),IF(AND(C44="EU sup",O44&lt;$O$3),SUM(SUMIF($B$5:$B$160,_xlfn._xlws.FILTER($B$5:$B$160,($O$5:$O$160&lt;$O$3)*($C$5:$C$160="EU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45" spans="1:21" x14ac:dyDescent="0.2">
      <c r="A45" t="s">
        <v>185</v>
      </c>
      <c r="B45" t="s">
        <v>59</v>
      </c>
      <c r="C45" t="s">
        <v>16</v>
      </c>
      <c r="D45">
        <v>0.28999999999999998</v>
      </c>
      <c r="E45" s="1">
        <f t="shared" si="1"/>
        <v>-0.49874074074074065</v>
      </c>
      <c r="F45">
        <v>0.67</v>
      </c>
      <c r="G45" s="1">
        <f t="shared" si="2"/>
        <v>3.3703703703703902E-2</v>
      </c>
      <c r="H45">
        <v>0.51949999999999996</v>
      </c>
      <c r="I45" s="1">
        <f t="shared" si="3"/>
        <v>-0.32075925925925908</v>
      </c>
      <c r="J45">
        <v>0.4299</v>
      </c>
      <c r="K45" s="1">
        <f t="shared" si="4"/>
        <v>-0.3411407407407408</v>
      </c>
      <c r="L45">
        <v>0.52400000000000002</v>
      </c>
      <c r="M45" s="1">
        <f t="shared" si="5"/>
        <v>-9.1740740740740678E-2</v>
      </c>
      <c r="N45" s="1">
        <f t="shared" si="6"/>
        <v>0.46919288415094673</v>
      </c>
      <c r="O45" s="1">
        <f t="shared" si="7"/>
        <v>-0.25337528973048351</v>
      </c>
      <c r="P45" s="1">
        <f t="shared" si="8"/>
        <v>-0.20050030622244164</v>
      </c>
      <c r="Q45" s="1">
        <v>7.0238091615336201E-2</v>
      </c>
      <c r="R45" s="1">
        <f>VLOOKUP(B45,Foglio2!$A$2:$C$157,3,FALSE)</f>
        <v>63.7862332577903</v>
      </c>
      <c r="S45" s="7">
        <f>VLOOKUP(B45,Foglio2!$A$2:$C$157,2,FALSE)</f>
        <v>6090.8978012999996</v>
      </c>
      <c r="T45" s="6">
        <f t="shared" si="9"/>
        <v>95.489222206989467</v>
      </c>
      <c r="U45" s="7" cm="1">
        <f t="array" ref="U45">IF(AND(C45="EU sup",O45&gt;=$O$3),SUM(SUMIF($B$5:$B$160,_xlfn._xlws.FILTER($B$5:$B$160,($O$5:$O$160&gt;=$O$3)*($C$5:$C$160="EU sup")),$S$5:$S$160))/SUM(SUMIF($B$5:$B$160,_xlfn._xlws.FILTER($B$5:$B$160,($O$5:$O$160&gt;=$O$3)*($C$5:$C$160="EU sup")),$R$5:$R$160)),IF(AND(C45="EU sup",O45&lt;$O$3),SUM(SUMIF($B$5:$B$160,_xlfn._xlws.FILTER($B$5:$B$160,($O$5:$O$160&lt;$O$3)*($C$5:$C$160="EU sup")),$S$5:$S$160))/SUM(SUMIF($B$5:$B$160,_xlfn._xlws.FILTER($B$5:$B$160,($O$5:$O$160&lt;$O$3)*($C$5:$C$160="EU sup")),$R$5:$R$160)),""))</f>
        <v>2204.1865813834825</v>
      </c>
    </row>
    <row r="46" spans="1:21" hidden="1" x14ac:dyDescent="0.2">
      <c r="B46" t="s">
        <v>60</v>
      </c>
      <c r="C46" t="s">
        <v>18</v>
      </c>
      <c r="D46">
        <v>0.56899999999999995</v>
      </c>
      <c r="E46" s="1">
        <f t="shared" si="1"/>
        <v>-0.21974074074074068</v>
      </c>
      <c r="F46">
        <v>0.36</v>
      </c>
      <c r="G46" s="1">
        <f t="shared" si="2"/>
        <v>-0.27629629629629615</v>
      </c>
      <c r="H46">
        <v>0.73450000000000004</v>
      </c>
      <c r="I46" s="1">
        <f t="shared" si="3"/>
        <v>-0.105759259259259</v>
      </c>
      <c r="J46">
        <v>0.60509999999999997</v>
      </c>
      <c r="K46" s="1">
        <f t="shared" si="4"/>
        <v>-0.16594074074074083</v>
      </c>
      <c r="L46">
        <v>0.46500000000000002</v>
      </c>
      <c r="M46" s="1">
        <f t="shared" si="5"/>
        <v>-0.15074074074074068</v>
      </c>
      <c r="N46" s="1">
        <f t="shared" si="6"/>
        <v>0.53129696449216879</v>
      </c>
      <c r="O46" s="1">
        <f t="shared" si="7"/>
        <v>-0.19127120938926145</v>
      </c>
      <c r="P46" s="1">
        <f t="shared" si="8"/>
        <v>-0.20050030622244164</v>
      </c>
      <c r="Q46" s="1"/>
      <c r="R46" s="1">
        <f>VLOOKUP(B46,Foglio2!$A$2:$C$157,3,FALSE)</f>
        <v>0.29822375892351199</v>
      </c>
      <c r="S46" s="7">
        <f>VLOOKUP(B46,Foglio2!$A$2:$C$157,2,FALSE)</f>
        <v>308.70993766016198</v>
      </c>
      <c r="T46" s="6">
        <f t="shared" si="9"/>
        <v>1035.1621171113313</v>
      </c>
      <c r="U46" s="7" t="str" cm="1">
        <f t="array" ref="U46">IF(AND(C46="EU sup",O46&gt;=$O$3),SUM(SUMIF($B$5:$B$160,_xlfn._xlws.FILTER($B$5:$B$160,($O$5:$O$160&gt;=$O$3)*($C$5:$C$160="EU sup")),$S$5:$S$160))/SUM(SUMIF($B$5:$B$160,_xlfn._xlws.FILTER($B$5:$B$160,($O$5:$O$160&gt;=$O$3)*($C$5:$C$160="EU sup")),$R$5:$R$160)),IF(AND(C46="EU sup",O46&lt;$O$3),SUM(SUMIF($B$5:$B$160,_xlfn._xlws.FILTER($B$5:$B$160,($O$5:$O$160&lt;$O$3)*($C$5:$C$160="EU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47" spans="1:21" x14ac:dyDescent="0.2">
      <c r="A47" t="s">
        <v>186</v>
      </c>
      <c r="B47" t="s">
        <v>61</v>
      </c>
      <c r="C47" t="s">
        <v>16</v>
      </c>
      <c r="D47">
        <v>0.59699999999999998</v>
      </c>
      <c r="E47" s="1">
        <f t="shared" si="1"/>
        <v>-0.19174074074074066</v>
      </c>
      <c r="F47">
        <v>0.3</v>
      </c>
      <c r="G47" s="1">
        <f t="shared" si="2"/>
        <v>-0.33629629629629615</v>
      </c>
      <c r="H47">
        <v>0.72650000000000003</v>
      </c>
      <c r="I47" s="1">
        <f t="shared" si="3"/>
        <v>-0.113759259259259</v>
      </c>
      <c r="J47">
        <v>0.67620000000000002</v>
      </c>
      <c r="K47" s="1">
        <f t="shared" si="4"/>
        <v>-9.4840740740740781E-2</v>
      </c>
      <c r="L47">
        <v>0.248</v>
      </c>
      <c r="M47" s="1">
        <f t="shared" si="5"/>
        <v>-0.3677407407407407</v>
      </c>
      <c r="N47" s="1">
        <f t="shared" si="6"/>
        <v>0.4653413124004549</v>
      </c>
      <c r="O47" s="1">
        <f t="shared" si="7"/>
        <v>-0.25722686148097534</v>
      </c>
      <c r="P47" s="1">
        <f t="shared" si="8"/>
        <v>-0.20050030622244164</v>
      </c>
      <c r="Q47" s="1" t="s">
        <v>20</v>
      </c>
      <c r="R47" s="1">
        <f>VLOOKUP(B47,Foglio2!$A$2:$C$157,3,FALSE)</f>
        <v>11.4039019830028</v>
      </c>
      <c r="S47" s="7">
        <f>VLOOKUP(B47,Foglio2!$A$2:$C$157,2,FALSE)</f>
        <v>5361.9307887755904</v>
      </c>
      <c r="T47" s="6">
        <f t="shared" si="9"/>
        <v>470.18387186836571</v>
      </c>
      <c r="U47" s="7" cm="1">
        <f t="array" ref="U47">IF(AND(C47="EU sup",O47&gt;=$O$3),SUM(SUMIF($B$5:$B$160,_xlfn._xlws.FILTER($B$5:$B$160,($O$5:$O$160&gt;=$O$3)*($C$5:$C$160="EU sup")),$S$5:$S$160))/SUM(SUMIF($B$5:$B$160,_xlfn._xlws.FILTER($B$5:$B$160,($O$5:$O$160&gt;=$O$3)*($C$5:$C$160="EU sup")),$R$5:$R$160)),IF(AND(C47="EU sup",O47&lt;$O$3),SUM(SUMIF($B$5:$B$160,_xlfn._xlws.FILTER($B$5:$B$160,($O$5:$O$160&lt;$O$3)*($C$5:$C$160="EU sup")),$S$5:$S$160))/SUM(SUMIF($B$5:$B$160,_xlfn._xlws.FILTER($B$5:$B$160,($O$5:$O$160&lt;$O$3)*($C$5:$C$160="EU sup")),$R$5:$R$160)),""))</f>
        <v>2204.1865813834825</v>
      </c>
    </row>
    <row r="48" spans="1:21" hidden="1" x14ac:dyDescent="0.2">
      <c r="B48" t="s">
        <v>62</v>
      </c>
      <c r="C48" t="s">
        <v>14</v>
      </c>
      <c r="D48">
        <v>0.80700000000000005</v>
      </c>
      <c r="E48" s="1">
        <f t="shared" si="1"/>
        <v>1.8259259259259419E-2</v>
      </c>
      <c r="F48">
        <v>0.6</v>
      </c>
      <c r="G48" s="1">
        <f t="shared" si="2"/>
        <v>-3.629629629629616E-2</v>
      </c>
      <c r="H48">
        <v>0.82399999999999995</v>
      </c>
      <c r="I48" s="1">
        <f t="shared" si="3"/>
        <v>-1.6259259259259085E-2</v>
      </c>
      <c r="J48">
        <v>0.75370000000000004</v>
      </c>
      <c r="K48" s="1">
        <f t="shared" si="4"/>
        <v>-1.7340740740740768E-2</v>
      </c>
      <c r="L48">
        <v>0.56599999999999995</v>
      </c>
      <c r="M48" s="1">
        <f t="shared" si="5"/>
        <v>-4.9740740740740752E-2</v>
      </c>
      <c r="N48" s="1">
        <f t="shared" si="6"/>
        <v>0.70176772169029755</v>
      </c>
      <c r="O48" s="1">
        <f t="shared" si="7"/>
        <v>-2.080045219113269E-2</v>
      </c>
      <c r="P48" s="1">
        <f t="shared" si="8"/>
        <v>-0.20050030622244164</v>
      </c>
      <c r="Q48" s="1"/>
      <c r="R48" s="1">
        <f>VLOOKUP(B48,Foglio2!$A$2:$C$157,3,FALSE)</f>
        <v>4.73831626628895E-2</v>
      </c>
      <c r="S48" s="7">
        <f>VLOOKUP(B48,Foglio2!$A$2:$C$157,2,FALSE)</f>
        <v>72.165959453024996</v>
      </c>
      <c r="T48" s="6">
        <f t="shared" si="9"/>
        <v>1523.0296037108005</v>
      </c>
      <c r="U48" s="7" t="str" cm="1">
        <f t="array" ref="U48">IF(AND(C48="EU sup",O48&gt;=$O$3),SUM(SUMIF($B$5:$B$160,_xlfn._xlws.FILTER($B$5:$B$160,($O$5:$O$160&gt;=$O$3)*($C$5:$C$160="EU sup")),$S$5:$S$160))/SUM(SUMIF($B$5:$B$160,_xlfn._xlws.FILTER($B$5:$B$160,($O$5:$O$160&gt;=$O$3)*($C$5:$C$160="EU sup")),$R$5:$R$160)),IF(AND(C48="EU sup",O48&lt;$O$3),SUM(SUMIF($B$5:$B$160,_xlfn._xlws.FILTER($B$5:$B$160,($O$5:$O$160&lt;$O$3)*($C$5:$C$160="EU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49" spans="1:21" hidden="1" x14ac:dyDescent="0.2">
      <c r="B49" t="s">
        <v>63</v>
      </c>
      <c r="C49" t="s">
        <v>14</v>
      </c>
      <c r="D49">
        <v>0.79599999999999904</v>
      </c>
      <c r="E49" s="1">
        <f t="shared" si="1"/>
        <v>7.2592592592584104E-3</v>
      </c>
      <c r="F49">
        <v>0.74</v>
      </c>
      <c r="G49" s="1">
        <f t="shared" si="2"/>
        <v>0.10370370370370385</v>
      </c>
      <c r="H49">
        <v>0.90049999999999997</v>
      </c>
      <c r="I49" s="1">
        <f t="shared" si="3"/>
        <v>6.0240740740740928E-2</v>
      </c>
      <c r="J49">
        <v>0.85309999999999997</v>
      </c>
      <c r="K49" s="1">
        <f t="shared" si="4"/>
        <v>8.2059259259259165E-2</v>
      </c>
      <c r="L49">
        <v>0.61399999999999999</v>
      </c>
      <c r="M49" s="1">
        <f t="shared" si="5"/>
        <v>-1.7407407407407094E-3</v>
      </c>
      <c r="N49" s="1">
        <f t="shared" si="6"/>
        <v>0.77403279829036398</v>
      </c>
      <c r="O49" s="1">
        <f t="shared" si="7"/>
        <v>5.1464624408933735E-2</v>
      </c>
      <c r="P49" s="1">
        <f t="shared" si="8"/>
        <v>-0.20050030622244164</v>
      </c>
      <c r="Q49" s="1"/>
      <c r="R49" s="1">
        <f>VLOOKUP(B49,Foglio2!$A$2:$C$157,3,FALSE)</f>
        <v>0</v>
      </c>
      <c r="S49" s="7">
        <f>VLOOKUP(B49,Foglio2!$A$2:$C$157,2,FALSE)</f>
        <v>0</v>
      </c>
      <c r="T49" s="6" t="str">
        <f t="shared" si="9"/>
        <v/>
      </c>
      <c r="U49" s="7" t="str" cm="1">
        <f t="array" ref="U49">IF(AND(C49="EU sup",O49&gt;=$O$3),SUM(SUMIF($B$5:$B$160,_xlfn._xlws.FILTER($B$5:$B$160,($O$5:$O$160&gt;=$O$3)*($C$5:$C$160="EU sup")),$S$5:$S$160))/SUM(SUMIF($B$5:$B$160,_xlfn._xlws.FILTER($B$5:$B$160,($O$5:$O$160&gt;=$O$3)*($C$5:$C$160="EU sup")),$R$5:$R$160)),IF(AND(C49="EU sup",O49&lt;$O$3),SUM(SUMIF($B$5:$B$160,_xlfn._xlws.FILTER($B$5:$B$160,($O$5:$O$160&lt;$O$3)*($C$5:$C$160="EU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50" spans="1:21" hidden="1" x14ac:dyDescent="0.2">
      <c r="B50" t="s">
        <v>64</v>
      </c>
      <c r="C50" t="s">
        <v>23</v>
      </c>
      <c r="D50">
        <v>0.317</v>
      </c>
      <c r="E50" s="1">
        <f t="shared" si="1"/>
        <v>-0.47174074074074063</v>
      </c>
      <c r="F50">
        <v>0.38</v>
      </c>
      <c r="G50" s="1">
        <f t="shared" si="2"/>
        <v>-0.25629629629629613</v>
      </c>
      <c r="H50">
        <v>0.53649999999999998</v>
      </c>
      <c r="I50" s="1">
        <f t="shared" si="3"/>
        <v>-0.30375925925925906</v>
      </c>
      <c r="J50">
        <v>0.47699999999999998</v>
      </c>
      <c r="K50" s="1">
        <f t="shared" si="4"/>
        <v>-0.29404074074074082</v>
      </c>
      <c r="L50">
        <v>0.318</v>
      </c>
      <c r="M50" s="1">
        <f t="shared" si="5"/>
        <v>-0.29774074074074069</v>
      </c>
      <c r="N50" s="1">
        <f t="shared" si="6"/>
        <v>0.39652595232642251</v>
      </c>
      <c r="O50" s="1">
        <f t="shared" si="7"/>
        <v>-0.32604222155500773</v>
      </c>
      <c r="P50" s="1">
        <f t="shared" si="8"/>
        <v>-0.20050030622244164</v>
      </c>
      <c r="Q50" s="1"/>
      <c r="R50" s="1">
        <f>VLOOKUP(B50,Foglio2!$A$2:$C$157,3,FALSE)</f>
        <v>0</v>
      </c>
      <c r="S50" s="7">
        <f>VLOOKUP(B50,Foglio2!$A$2:$C$157,2,FALSE)</f>
        <v>705.62271465180004</v>
      </c>
      <c r="T50" s="6" t="str">
        <f t="shared" si="9"/>
        <v/>
      </c>
      <c r="U50" s="7" t="str" cm="1">
        <f t="array" ref="U50">IF(AND(C50="EU sup",O50&gt;=$O$3),SUM(SUMIF($B$5:$B$160,_xlfn._xlws.FILTER($B$5:$B$160,($O$5:$O$160&gt;=$O$3)*($C$5:$C$160="EU sup")),$S$5:$S$160))/SUM(SUMIF($B$5:$B$160,_xlfn._xlws.FILTER($B$5:$B$160,($O$5:$O$160&gt;=$O$3)*($C$5:$C$160="EU sup")),$R$5:$R$160)),IF(AND(C50="EU sup",O50&lt;$O$3),SUM(SUMIF($B$5:$B$160,_xlfn._xlws.FILTER($B$5:$B$160,($O$5:$O$160&lt;$O$3)*($C$5:$C$160="EU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51" spans="1:21" hidden="1" x14ac:dyDescent="0.2">
      <c r="B51" t="s">
        <v>65</v>
      </c>
      <c r="C51" t="s">
        <v>14</v>
      </c>
      <c r="D51">
        <v>0.92900000000000005</v>
      </c>
      <c r="E51" s="1">
        <f t="shared" si="1"/>
        <v>0.14025925925925942</v>
      </c>
      <c r="F51">
        <v>0.87</v>
      </c>
      <c r="G51" s="1">
        <f t="shared" si="2"/>
        <v>0.23370370370370386</v>
      </c>
      <c r="H51">
        <v>0.89749999999999996</v>
      </c>
      <c r="I51" s="1">
        <f t="shared" si="3"/>
        <v>5.7240740740740925E-2</v>
      </c>
      <c r="J51">
        <v>0.87939999999999996</v>
      </c>
      <c r="K51" s="1">
        <f t="shared" si="4"/>
        <v>0.10835925925925916</v>
      </c>
      <c r="L51">
        <v>0.76500000000000001</v>
      </c>
      <c r="M51" s="1">
        <f t="shared" si="5"/>
        <v>0.14925925925925931</v>
      </c>
      <c r="N51" s="1">
        <f t="shared" si="6"/>
        <v>0.86633022000224114</v>
      </c>
      <c r="O51" s="1">
        <f t="shared" si="7"/>
        <v>0.14376204612081089</v>
      </c>
      <c r="P51" s="1">
        <f t="shared" si="8"/>
        <v>-0.20050030622244164</v>
      </c>
      <c r="Q51" s="1"/>
      <c r="R51" s="1">
        <f>VLOOKUP(B51,Foglio2!$A$2:$C$157,3,FALSE)</f>
        <v>0</v>
      </c>
      <c r="S51" s="7">
        <f>VLOOKUP(B51,Foglio2!$A$2:$C$157,2,FALSE)</f>
        <v>0</v>
      </c>
      <c r="T51" s="6" t="str">
        <f t="shared" si="9"/>
        <v/>
      </c>
      <c r="U51" s="7" t="str" cm="1">
        <f t="array" ref="U51">IF(AND(C51="EU sup",O51&gt;=$O$3),SUM(SUMIF($B$5:$B$160,_xlfn._xlws.FILTER($B$5:$B$160,($O$5:$O$160&gt;=$O$3)*($C$5:$C$160="EU sup")),$S$5:$S$160))/SUM(SUMIF($B$5:$B$160,_xlfn._xlws.FILTER($B$5:$B$160,($O$5:$O$160&gt;=$O$3)*($C$5:$C$160="EU sup")),$R$5:$R$160)),IF(AND(C51="EU sup",O51&lt;$O$3),SUM(SUMIF($B$5:$B$160,_xlfn._xlws.FILTER($B$5:$B$160,($O$5:$O$160&lt;$O$3)*($C$5:$C$160="EU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52" spans="1:21" hidden="1" x14ac:dyDescent="0.2">
      <c r="B52" t="s">
        <v>66</v>
      </c>
      <c r="C52" t="s">
        <v>23</v>
      </c>
      <c r="D52">
        <v>0.55500000000000005</v>
      </c>
      <c r="E52" s="1">
        <f t="shared" si="1"/>
        <v>-0.23374074074074058</v>
      </c>
      <c r="F52">
        <v>0.53</v>
      </c>
      <c r="G52" s="1">
        <f t="shared" si="2"/>
        <v>-0.10629629629629611</v>
      </c>
      <c r="H52">
        <v>0.75449999999999895</v>
      </c>
      <c r="I52" s="1">
        <f t="shared" si="3"/>
        <v>-8.575925925926009E-2</v>
      </c>
      <c r="J52">
        <v>0.5927</v>
      </c>
      <c r="K52" s="1">
        <f t="shared" si="4"/>
        <v>-0.1783407407407408</v>
      </c>
      <c r="L52">
        <v>0.313</v>
      </c>
      <c r="M52" s="1">
        <f t="shared" si="5"/>
        <v>-0.3027407407407407</v>
      </c>
      <c r="N52" s="1">
        <f t="shared" si="6"/>
        <v>0.52834970871007914</v>
      </c>
      <c r="O52" s="1">
        <f t="shared" si="7"/>
        <v>-0.19421846517135111</v>
      </c>
      <c r="P52" s="1">
        <f t="shared" si="8"/>
        <v>-0.20050030622244164</v>
      </c>
      <c r="Q52" s="1"/>
      <c r="R52" s="1">
        <f>VLOOKUP(B52,Foglio2!$A$2:$C$157,3,FALSE)</f>
        <v>0</v>
      </c>
      <c r="S52" s="7">
        <f>VLOOKUP(B52,Foglio2!$A$2:$C$157,2,FALSE)</f>
        <v>0</v>
      </c>
      <c r="T52" s="6" t="str">
        <f t="shared" si="9"/>
        <v/>
      </c>
      <c r="U52" s="7" t="str" cm="1">
        <f t="array" ref="U52">IF(AND(C52="EU sup",O52&gt;=$O$3),SUM(SUMIF($B$5:$B$160,_xlfn._xlws.FILTER($B$5:$B$160,($O$5:$O$160&gt;=$O$3)*($C$5:$C$160="EU sup")),$S$5:$S$160))/SUM(SUMIF($B$5:$B$160,_xlfn._xlws.FILTER($B$5:$B$160,($O$5:$O$160&gt;=$O$3)*($C$5:$C$160="EU sup")),$R$5:$R$160)),IF(AND(C52="EU sup",O52&lt;$O$3),SUM(SUMIF($B$5:$B$160,_xlfn._xlws.FILTER($B$5:$B$160,($O$5:$O$160&lt;$O$3)*($C$5:$C$160="EU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53" spans="1:21" hidden="1" x14ac:dyDescent="0.2">
      <c r="B53" t="s">
        <v>67</v>
      </c>
      <c r="C53" t="s">
        <v>14</v>
      </c>
      <c r="D53">
        <v>0.80700000000000005</v>
      </c>
      <c r="E53" s="1">
        <f t="shared" si="1"/>
        <v>1.8259259259259419E-2</v>
      </c>
      <c r="F53">
        <v>0.72</v>
      </c>
      <c r="G53" s="1">
        <f t="shared" si="2"/>
        <v>8.3703703703703836E-2</v>
      </c>
      <c r="H53">
        <v>0.79700000000000004</v>
      </c>
      <c r="I53" s="1">
        <f t="shared" si="3"/>
        <v>-4.3259259259258998E-2</v>
      </c>
      <c r="J53">
        <v>0.78720000000000001</v>
      </c>
      <c r="K53" s="1">
        <f t="shared" si="4"/>
        <v>1.6159259259259207E-2</v>
      </c>
      <c r="L53">
        <v>0.625</v>
      </c>
      <c r="M53" s="1">
        <f t="shared" si="5"/>
        <v>9.2592592592593004E-3</v>
      </c>
      <c r="N53" s="1">
        <f t="shared" si="6"/>
        <v>0.74391941136534989</v>
      </c>
      <c r="O53" s="1">
        <f t="shared" si="7"/>
        <v>2.1351237483919649E-2</v>
      </c>
      <c r="P53" s="1">
        <f t="shared" si="8"/>
        <v>-0.20050030622244164</v>
      </c>
      <c r="Q53" s="1"/>
      <c r="R53" s="1">
        <f>VLOOKUP(B53,Foglio2!$A$2:$C$157,3,FALSE)</f>
        <v>2.2622514815864001E-2</v>
      </c>
      <c r="S53" s="7">
        <f>VLOOKUP(B53,Foglio2!$A$2:$C$157,2,FALSE)</f>
        <v>226.92185028006699</v>
      </c>
      <c r="T53" s="6">
        <f t="shared" si="9"/>
        <v>10030.796846729809</v>
      </c>
      <c r="U53" s="7" t="str" cm="1">
        <f t="array" ref="U53">IF(AND(C53="EU sup",O53&gt;=$O$3),SUM(SUMIF($B$5:$B$160,_xlfn._xlws.FILTER($B$5:$B$160,($O$5:$O$160&gt;=$O$3)*($C$5:$C$160="EU sup")),$S$5:$S$160))/SUM(SUMIF($B$5:$B$160,_xlfn._xlws.FILTER($B$5:$B$160,($O$5:$O$160&gt;=$O$3)*($C$5:$C$160="EU sup")),$R$5:$R$160)),IF(AND(C53="EU sup",O53&lt;$O$3),SUM(SUMIF($B$5:$B$160,_xlfn._xlws.FILTER($B$5:$B$160,($O$5:$O$160&lt;$O$3)*($C$5:$C$160="EU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54" spans="1:21" hidden="1" x14ac:dyDescent="0.2">
      <c r="B54" t="s">
        <v>68</v>
      </c>
      <c r="C54" t="s">
        <v>18</v>
      </c>
      <c r="D54">
        <v>0.34</v>
      </c>
      <c r="E54" s="1">
        <f t="shared" si="1"/>
        <v>-0.44874074074074061</v>
      </c>
      <c r="F54">
        <v>0.28999999999999998</v>
      </c>
      <c r="G54" s="1">
        <f t="shared" si="2"/>
        <v>-0.34629629629629616</v>
      </c>
      <c r="H54">
        <v>0.69449999999999901</v>
      </c>
      <c r="I54" s="1">
        <f t="shared" si="3"/>
        <v>-0.14575925925926003</v>
      </c>
      <c r="J54">
        <v>0.58119999999999905</v>
      </c>
      <c r="K54" s="1">
        <f t="shared" si="4"/>
        <v>-0.18984074074074175</v>
      </c>
      <c r="L54">
        <v>0.497</v>
      </c>
      <c r="M54" s="1">
        <f t="shared" si="5"/>
        <v>-0.1187407407407407</v>
      </c>
      <c r="N54" s="1">
        <f t="shared" si="6"/>
        <v>0.45629554844206083</v>
      </c>
      <c r="O54" s="1">
        <f t="shared" si="7"/>
        <v>-0.26627262543936941</v>
      </c>
      <c r="P54" s="1">
        <f t="shared" si="8"/>
        <v>-0.20050030622244164</v>
      </c>
      <c r="Q54" s="1"/>
      <c r="R54" s="1">
        <f>VLOOKUP(B54,Foglio2!$A$2:$C$157,3,FALSE)</f>
        <v>0.45418905949008498</v>
      </c>
      <c r="S54" s="7">
        <f>VLOOKUP(B54,Foglio2!$A$2:$C$157,2,FALSE)</f>
        <v>736.09278642085496</v>
      </c>
      <c r="T54" s="6">
        <f t="shared" si="9"/>
        <v>1620.6748512332319</v>
      </c>
      <c r="U54" s="7" t="str" cm="1">
        <f t="array" ref="U54">IF(AND(C54="EU sup",O54&gt;=$O$3),SUM(SUMIF($B$5:$B$160,_xlfn._xlws.FILTER($B$5:$B$160,($O$5:$O$160&gt;=$O$3)*($C$5:$C$160="EU sup")),$S$5:$S$160))/SUM(SUMIF($B$5:$B$160,_xlfn._xlws.FILTER($B$5:$B$160,($O$5:$O$160&gt;=$O$3)*($C$5:$C$160="EU sup")),$R$5:$R$160)),IF(AND(C54="EU sup",O54&lt;$O$3),SUM(SUMIF($B$5:$B$160,_xlfn._xlws.FILTER($B$5:$B$160,($O$5:$O$160&lt;$O$3)*($C$5:$C$160="EU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55" spans="1:21" x14ac:dyDescent="0.2">
      <c r="A55" t="s">
        <v>187</v>
      </c>
      <c r="B55" t="s">
        <v>69</v>
      </c>
      <c r="C55" t="s">
        <v>16</v>
      </c>
      <c r="D55">
        <v>0.36499999999999999</v>
      </c>
      <c r="E55" s="1">
        <f t="shared" si="1"/>
        <v>-0.42374074074074064</v>
      </c>
      <c r="F55">
        <v>0.57999999999999996</v>
      </c>
      <c r="G55" s="1">
        <f t="shared" si="2"/>
        <v>-5.6296296296296178E-2</v>
      </c>
      <c r="H55">
        <v>0.52749999999999997</v>
      </c>
      <c r="I55" s="1">
        <f t="shared" si="3"/>
        <v>-0.31275925925925907</v>
      </c>
      <c r="J55">
        <v>0.55279999999999996</v>
      </c>
      <c r="K55" s="1">
        <f t="shared" si="4"/>
        <v>-0.21824074074074085</v>
      </c>
      <c r="L55">
        <v>0.33</v>
      </c>
      <c r="M55" s="1">
        <f t="shared" si="5"/>
        <v>-0.28574074074074068</v>
      </c>
      <c r="N55" s="1">
        <f t="shared" si="6"/>
        <v>0.45899193994671961</v>
      </c>
      <c r="O55" s="1">
        <f t="shared" si="7"/>
        <v>-0.26357623393471064</v>
      </c>
      <c r="P55" s="1">
        <f t="shared" si="8"/>
        <v>-0.20050030622244164</v>
      </c>
      <c r="Q55" s="1">
        <v>0.18443952258603499</v>
      </c>
      <c r="R55" s="1">
        <f>VLOOKUP(B55,Foglio2!$A$2:$C$157,3,FALSE)</f>
        <v>169.066175014164</v>
      </c>
      <c r="S55" s="7">
        <f>VLOOKUP(B55,Foglio2!$A$2:$C$157,2,FALSE)</f>
        <v>675655.39892676601</v>
      </c>
      <c r="T55" s="6">
        <f t="shared" si="9"/>
        <v>3996.3960790510641</v>
      </c>
      <c r="U55" s="7" cm="1">
        <f t="array" ref="U55">IF(AND(C55="EU sup",O55&gt;=$O$3),SUM(SUMIF($B$5:$B$160,_xlfn._xlws.FILTER($B$5:$B$160,($O$5:$O$160&gt;=$O$3)*($C$5:$C$160="EU sup")),$S$5:$S$160))/SUM(SUMIF($B$5:$B$160,_xlfn._xlws.FILTER($B$5:$B$160,($O$5:$O$160&gt;=$O$3)*($C$5:$C$160="EU sup")),$R$5:$R$160)),IF(AND(C55="EU sup",O55&lt;$O$3),SUM(SUMIF($B$5:$B$160,_xlfn._xlws.FILTER($B$5:$B$160,($O$5:$O$160&lt;$O$3)*($C$5:$C$160="EU sup")),$S$5:$S$160))/SUM(SUMIF($B$5:$B$160,_xlfn._xlws.FILTER($B$5:$B$160,($O$5:$O$160&lt;$O$3)*($C$5:$C$160="EU sup")),$R$5:$R$160)),""))</f>
        <v>2204.1865813834825</v>
      </c>
    </row>
    <row r="56" spans="1:21" hidden="1" x14ac:dyDescent="0.2">
      <c r="B56" t="s">
        <v>70</v>
      </c>
      <c r="C56" t="s">
        <v>18</v>
      </c>
      <c r="D56">
        <v>0.52</v>
      </c>
      <c r="E56" s="1">
        <f t="shared" si="1"/>
        <v>-0.26874074074074061</v>
      </c>
      <c r="F56">
        <v>0.56000000000000005</v>
      </c>
      <c r="G56" s="1">
        <f t="shared" si="2"/>
        <v>-7.6296296296296084E-2</v>
      </c>
      <c r="H56">
        <v>0.76900000000000002</v>
      </c>
      <c r="I56" s="1">
        <f t="shared" si="3"/>
        <v>-7.1259259259259022E-2</v>
      </c>
      <c r="J56">
        <v>0.6169</v>
      </c>
      <c r="K56" s="1">
        <f t="shared" si="4"/>
        <v>-0.1541407407407408</v>
      </c>
      <c r="L56">
        <v>0.39100000000000001</v>
      </c>
      <c r="M56" s="1">
        <f t="shared" si="5"/>
        <v>-0.22474074074074069</v>
      </c>
      <c r="N56" s="1">
        <f t="shared" si="6"/>
        <v>0.55782997530892975</v>
      </c>
      <c r="O56" s="1">
        <f t="shared" si="7"/>
        <v>-0.16473819857250049</v>
      </c>
      <c r="P56" s="1">
        <f t="shared" si="8"/>
        <v>-0.20050030622244164</v>
      </c>
      <c r="Q56" s="1"/>
      <c r="R56" s="1">
        <f>VLOOKUP(B56,Foglio2!$A$2:$C$157,3,FALSE)</f>
        <v>1.12505157507082E-2</v>
      </c>
      <c r="S56" s="7">
        <f>VLOOKUP(B56,Foglio2!$A$2:$C$157,2,FALSE)</f>
        <v>240.55319817674999</v>
      </c>
      <c r="T56" s="6">
        <f t="shared" si="9"/>
        <v>21381.52627906037</v>
      </c>
      <c r="U56" s="7" t="str" cm="1">
        <f t="array" ref="U56">IF(AND(C56="EU sup",O56&gt;=$O$3),SUM(SUMIF($B$5:$B$160,_xlfn._xlws.FILTER($B$5:$B$160,($O$5:$O$160&gt;=$O$3)*($C$5:$C$160="EU sup")),$S$5:$S$160))/SUM(SUMIF($B$5:$B$160,_xlfn._xlws.FILTER($B$5:$B$160,($O$5:$O$160&gt;=$O$3)*($C$5:$C$160="EU sup")),$R$5:$R$160)),IF(AND(C56="EU sup",O56&lt;$O$3),SUM(SUMIF($B$5:$B$160,_xlfn._xlws.FILTER($B$5:$B$160,($O$5:$O$160&lt;$O$3)*($C$5:$C$160="EU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57" spans="1:21" hidden="1" x14ac:dyDescent="0.2">
      <c r="B57" t="s">
        <v>71</v>
      </c>
      <c r="C57" t="s">
        <v>18</v>
      </c>
      <c r="D57">
        <v>0.64300000000000002</v>
      </c>
      <c r="E57" s="1">
        <f t="shared" si="1"/>
        <v>-0.14574074074074062</v>
      </c>
      <c r="F57">
        <v>0.43</v>
      </c>
      <c r="G57" s="1">
        <f t="shared" si="2"/>
        <v>-0.20629629629629614</v>
      </c>
      <c r="H57">
        <v>0.75349999999999995</v>
      </c>
      <c r="I57" s="1">
        <f t="shared" si="3"/>
        <v>-8.6759259259259092E-2</v>
      </c>
      <c r="J57">
        <v>0.6593</v>
      </c>
      <c r="K57" s="1">
        <f t="shared" si="4"/>
        <v>-0.11174074074074081</v>
      </c>
      <c r="L57">
        <v>0.27699999999999902</v>
      </c>
      <c r="M57" s="1">
        <f t="shared" si="5"/>
        <v>-0.33874074074074167</v>
      </c>
      <c r="N57" s="1">
        <f t="shared" si="6"/>
        <v>0.52007395606241935</v>
      </c>
      <c r="O57" s="1">
        <f t="shared" si="7"/>
        <v>-0.20249421781901089</v>
      </c>
      <c r="P57" s="1">
        <f t="shared" si="8"/>
        <v>-0.20050030622244164</v>
      </c>
      <c r="Q57" s="1"/>
      <c r="R57" s="1">
        <f>VLOOKUP(B57,Foglio2!$A$2:$C$157,3,FALSE)</f>
        <v>2.92183395467422</v>
      </c>
      <c r="S57" s="7">
        <f>VLOOKUP(B57,Foglio2!$A$2:$C$157,2,FALSE)</f>
        <v>641.475195138</v>
      </c>
      <c r="T57" s="6">
        <f t="shared" si="9"/>
        <v>219.54539686000859</v>
      </c>
      <c r="U57" s="7" t="str" cm="1">
        <f t="array" ref="U57">IF(AND(C57="EU sup",O57&gt;=$O$3),SUM(SUMIF($B$5:$B$160,_xlfn._xlws.FILTER($B$5:$B$160,($O$5:$O$160&gt;=$O$3)*($C$5:$C$160="EU sup")),$S$5:$S$160))/SUM(SUMIF($B$5:$B$160,_xlfn._xlws.FILTER($B$5:$B$160,($O$5:$O$160&gt;=$O$3)*($C$5:$C$160="EU sup")),$R$5:$R$160)),IF(AND(C57="EU sup",O57&lt;$O$3),SUM(SUMIF($B$5:$B$160,_xlfn._xlws.FILTER($B$5:$B$160,($O$5:$O$160&lt;$O$3)*($C$5:$C$160="EU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58" spans="1:21" hidden="1" x14ac:dyDescent="0.2">
      <c r="B58" t="s">
        <v>72</v>
      </c>
      <c r="C58" t="s">
        <v>23</v>
      </c>
      <c r="D58">
        <v>0.23199999999999901</v>
      </c>
      <c r="E58" s="1">
        <f t="shared" si="1"/>
        <v>-0.55674074074074165</v>
      </c>
      <c r="F58">
        <v>0.25</v>
      </c>
      <c r="G58" s="1">
        <f t="shared" si="2"/>
        <v>-0.38629629629629614</v>
      </c>
      <c r="H58">
        <v>0.53049999999999997</v>
      </c>
      <c r="I58" s="1">
        <f t="shared" si="3"/>
        <v>-0.30975925925925907</v>
      </c>
      <c r="J58">
        <v>0.59509999999999996</v>
      </c>
      <c r="K58" s="1">
        <f t="shared" si="4"/>
        <v>-0.17594074074074084</v>
      </c>
      <c r="L58">
        <v>0.316</v>
      </c>
      <c r="M58" s="1">
        <f t="shared" si="5"/>
        <v>-0.2997407407407407</v>
      </c>
      <c r="N58" s="1">
        <f t="shared" si="6"/>
        <v>0.35684374038739319</v>
      </c>
      <c r="O58" s="1">
        <f t="shared" si="7"/>
        <v>-0.36572443349403705</v>
      </c>
      <c r="P58" s="1">
        <f t="shared" si="8"/>
        <v>-0.20050030622244164</v>
      </c>
      <c r="Q58" s="1"/>
      <c r="R58" s="1">
        <f>VLOOKUP(B58,Foglio2!$A$2:$C$157,3,FALSE)</f>
        <v>0</v>
      </c>
      <c r="S58" s="7">
        <f>VLOOKUP(B58,Foglio2!$A$2:$C$157,2,FALSE)</f>
        <v>0</v>
      </c>
      <c r="T58" s="6" t="str">
        <f t="shared" si="9"/>
        <v/>
      </c>
      <c r="U58" s="7" t="str" cm="1">
        <f t="array" ref="U58">IF(AND(C58="EU sup",O58&gt;=$O$3),SUM(SUMIF($B$5:$B$160,_xlfn._xlws.FILTER($B$5:$B$160,($O$5:$O$160&gt;=$O$3)*($C$5:$C$160="EU sup")),$S$5:$S$160))/SUM(SUMIF($B$5:$B$160,_xlfn._xlws.FILTER($B$5:$B$160,($O$5:$O$160&gt;=$O$3)*($C$5:$C$160="EU sup")),$R$5:$R$160)),IF(AND(C58="EU sup",O58&lt;$O$3),SUM(SUMIF($B$5:$B$160,_xlfn._xlws.FILTER($B$5:$B$160,($O$5:$O$160&lt;$O$3)*($C$5:$C$160="EU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59" spans="1:21" hidden="1" x14ac:dyDescent="0.2">
      <c r="B59" t="s">
        <v>73</v>
      </c>
      <c r="C59" t="s">
        <v>23</v>
      </c>
      <c r="D59">
        <v>0.44700000000000001</v>
      </c>
      <c r="E59" s="1">
        <f t="shared" si="1"/>
        <v>-0.34174074074074062</v>
      </c>
      <c r="F59">
        <v>0.34</v>
      </c>
      <c r="G59" s="1">
        <f t="shared" si="2"/>
        <v>-0.29629629629629611</v>
      </c>
      <c r="H59">
        <v>0.63900000000000001</v>
      </c>
      <c r="I59" s="1">
        <f t="shared" si="3"/>
        <v>-0.20125925925925903</v>
      </c>
      <c r="J59">
        <v>0.71060000000000001</v>
      </c>
      <c r="K59" s="1">
        <f t="shared" si="4"/>
        <v>-6.0440740740740795E-2</v>
      </c>
      <c r="L59">
        <v>0.36399999999999999</v>
      </c>
      <c r="M59" s="1">
        <f t="shared" si="5"/>
        <v>-0.25174074074074071</v>
      </c>
      <c r="N59" s="1">
        <f t="shared" si="6"/>
        <v>0.47863315285642416</v>
      </c>
      <c r="O59" s="1">
        <f t="shared" si="7"/>
        <v>-0.24393502102500608</v>
      </c>
      <c r="P59" s="1">
        <f t="shared" si="8"/>
        <v>-0.20050030622244164</v>
      </c>
      <c r="Q59" s="1"/>
      <c r="R59" s="1">
        <f>VLOOKUP(B59,Foglio2!$A$2:$C$157,3,FALSE)</f>
        <v>0</v>
      </c>
      <c r="S59" s="7">
        <f>VLOOKUP(B59,Foglio2!$A$2:$C$157,2,FALSE)</f>
        <v>0</v>
      </c>
      <c r="T59" s="6" t="str">
        <f t="shared" si="9"/>
        <v/>
      </c>
      <c r="U59" s="7" t="str" cm="1">
        <f t="array" ref="U59">IF(AND(C59="EU sup",O59&gt;=$O$3),SUM(SUMIF($B$5:$B$160,_xlfn._xlws.FILTER($B$5:$B$160,($O$5:$O$160&gt;=$O$3)*($C$5:$C$160="EU sup")),$S$5:$S$160))/SUM(SUMIF($B$5:$B$160,_xlfn._xlws.FILTER($B$5:$B$160,($O$5:$O$160&gt;=$O$3)*($C$5:$C$160="EU sup")),$R$5:$R$160)),IF(AND(C59="EU sup",O59&lt;$O$3),SUM(SUMIF($B$5:$B$160,_xlfn._xlws.FILTER($B$5:$B$160,($O$5:$O$160&lt;$O$3)*($C$5:$C$160="EU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60" spans="1:21" hidden="1" x14ac:dyDescent="0.2">
      <c r="B60" t="s">
        <v>74</v>
      </c>
      <c r="C60" t="s">
        <v>23</v>
      </c>
      <c r="D60">
        <v>0.25600000000000001</v>
      </c>
      <c r="E60" s="1">
        <f t="shared" si="1"/>
        <v>-0.53274074074074063</v>
      </c>
      <c r="F60">
        <v>0.21</v>
      </c>
      <c r="G60" s="1">
        <f t="shared" si="2"/>
        <v>-0.42629629629629617</v>
      </c>
      <c r="H60">
        <v>0.68599999999999905</v>
      </c>
      <c r="I60" s="1">
        <f t="shared" si="3"/>
        <v>-0.15425925925925998</v>
      </c>
      <c r="J60">
        <v>0.61570000000000003</v>
      </c>
      <c r="K60" s="1">
        <f t="shared" si="4"/>
        <v>-0.15534074074074078</v>
      </c>
      <c r="L60">
        <v>0.40200000000000002</v>
      </c>
      <c r="M60" s="1">
        <f t="shared" si="5"/>
        <v>-0.21374074074074068</v>
      </c>
      <c r="N60" s="1">
        <f t="shared" si="6"/>
        <v>0.39090904236152196</v>
      </c>
      <c r="O60" s="1">
        <f t="shared" si="7"/>
        <v>-0.33165913151990828</v>
      </c>
      <c r="P60" s="1">
        <f t="shared" si="8"/>
        <v>-0.20050030622244164</v>
      </c>
      <c r="Q60" s="1"/>
      <c r="R60" s="1">
        <f>VLOOKUP(B60,Foglio2!$A$2:$C$157,3,FALSE)</f>
        <v>0</v>
      </c>
      <c r="S60" s="7">
        <f>VLOOKUP(B60,Foglio2!$A$2:$C$157,2,FALSE)</f>
        <v>0</v>
      </c>
      <c r="T60" s="6" t="str">
        <f t="shared" si="9"/>
        <v/>
      </c>
      <c r="U60" s="7" t="str" cm="1">
        <f t="array" ref="U60">IF(AND(C60="EU sup",O60&gt;=$O$3),SUM(SUMIF($B$5:$B$160,_xlfn._xlws.FILTER($B$5:$B$160,($O$5:$O$160&gt;=$O$3)*($C$5:$C$160="EU sup")),$S$5:$S$160))/SUM(SUMIF($B$5:$B$160,_xlfn._xlws.FILTER($B$5:$B$160,($O$5:$O$160&gt;=$O$3)*($C$5:$C$160="EU sup")),$R$5:$R$160)),IF(AND(C60="EU sup",O60&lt;$O$3),SUM(SUMIF($B$5:$B$160,_xlfn._xlws.FILTER($B$5:$B$160,($O$5:$O$160&lt;$O$3)*($C$5:$C$160="EU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61" spans="1:21" hidden="1" x14ac:dyDescent="0.2">
      <c r="B61" t="s">
        <v>75</v>
      </c>
      <c r="C61" t="s">
        <v>14</v>
      </c>
      <c r="D61">
        <v>0.79700000000000004</v>
      </c>
      <c r="E61" s="1">
        <f t="shared" si="1"/>
        <v>8.2592592592594105E-3</v>
      </c>
      <c r="F61">
        <v>0.52</v>
      </c>
      <c r="G61" s="1">
        <f t="shared" si="2"/>
        <v>-0.11629629629629612</v>
      </c>
      <c r="H61">
        <v>0.77449999999999997</v>
      </c>
      <c r="I61" s="1">
        <f t="shared" si="3"/>
        <v>-6.5759259259259073E-2</v>
      </c>
      <c r="J61">
        <v>0.55200000000000005</v>
      </c>
      <c r="K61" s="1">
        <f t="shared" si="4"/>
        <v>-0.21904074074074076</v>
      </c>
      <c r="L61">
        <v>0.56200000000000006</v>
      </c>
      <c r="M61" s="1">
        <f t="shared" si="5"/>
        <v>-5.3740740740740645E-2</v>
      </c>
      <c r="N61" s="1">
        <f t="shared" si="6"/>
        <v>0.63042248723241612</v>
      </c>
      <c r="O61" s="1">
        <f t="shared" si="7"/>
        <v>-9.2145686649014125E-2</v>
      </c>
      <c r="P61" s="1">
        <f t="shared" si="8"/>
        <v>-0.20050030622244164</v>
      </c>
      <c r="Q61" s="1"/>
      <c r="R61" s="1">
        <f>VLOOKUP(B61,Foglio2!$A$2:$C$157,3,FALSE)</f>
        <v>4.5130005665722298E-3</v>
      </c>
      <c r="S61" s="7">
        <f>VLOOKUP(B61,Foglio2!$A$2:$C$157,2,FALSE)</f>
        <v>28.064539787287501</v>
      </c>
      <c r="T61" s="6">
        <f t="shared" si="9"/>
        <v>6218.5987733219872</v>
      </c>
      <c r="U61" s="7" t="str" cm="1">
        <f t="array" ref="U61">IF(AND(C61="EU sup",O61&gt;=$O$3),SUM(SUMIF($B$5:$B$160,_xlfn._xlws.FILTER($B$5:$B$160,($O$5:$O$160&gt;=$O$3)*($C$5:$C$160="EU sup")),$S$5:$S$160))/SUM(SUMIF($B$5:$B$160,_xlfn._xlws.FILTER($B$5:$B$160,($O$5:$O$160&gt;=$O$3)*($C$5:$C$160="EU sup")),$R$5:$R$160)),IF(AND(C61="EU sup",O61&lt;$O$3),SUM(SUMIF($B$5:$B$160,_xlfn._xlws.FILTER($B$5:$B$160,($O$5:$O$160&lt;$O$3)*($C$5:$C$160="EU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62" spans="1:21" hidden="1" x14ac:dyDescent="0.2">
      <c r="B62" t="s">
        <v>76</v>
      </c>
      <c r="C62" t="s">
        <v>23</v>
      </c>
      <c r="D62">
        <v>0.46799999999999897</v>
      </c>
      <c r="E62" s="1">
        <f t="shared" si="1"/>
        <v>-0.32074074074074166</v>
      </c>
      <c r="F62">
        <v>0.24</v>
      </c>
      <c r="G62" s="1">
        <f t="shared" si="2"/>
        <v>-0.39629629629629615</v>
      </c>
      <c r="H62">
        <v>0.689499999999999</v>
      </c>
      <c r="I62" s="1">
        <f t="shared" si="3"/>
        <v>-0.15075925925926004</v>
      </c>
      <c r="J62">
        <v>0.48119999999999902</v>
      </c>
      <c r="K62" s="1">
        <f t="shared" si="4"/>
        <v>-0.28984074074074179</v>
      </c>
      <c r="L62">
        <v>0.28000000000000003</v>
      </c>
      <c r="M62" s="1">
        <f t="shared" si="5"/>
        <v>-0.33574074074074067</v>
      </c>
      <c r="N62" s="1">
        <f t="shared" si="6"/>
        <v>0.40150873969246276</v>
      </c>
      <c r="O62" s="1">
        <f t="shared" si="7"/>
        <v>-0.32105943418896749</v>
      </c>
      <c r="P62" s="1">
        <f t="shared" si="8"/>
        <v>-0.20050030622244164</v>
      </c>
      <c r="Q62" s="1"/>
      <c r="R62" s="1">
        <f>VLOOKUP(B62,Foglio2!$A$2:$C$157,3,FALSE)</f>
        <v>0</v>
      </c>
      <c r="S62" s="7">
        <f>VLOOKUP(B62,Foglio2!$A$2:$C$157,2,FALSE)</f>
        <v>0</v>
      </c>
      <c r="T62" s="6" t="str">
        <f t="shared" si="9"/>
        <v/>
      </c>
      <c r="U62" s="7" t="str" cm="1">
        <f t="array" ref="U62">IF(AND(C62="EU sup",O62&gt;=$O$3),SUM(SUMIF($B$5:$B$160,_xlfn._xlws.FILTER($B$5:$B$160,($O$5:$O$160&gt;=$O$3)*($C$5:$C$160="EU sup")),$S$5:$S$160))/SUM(SUMIF($B$5:$B$160,_xlfn._xlws.FILTER($B$5:$B$160,($O$5:$O$160&gt;=$O$3)*($C$5:$C$160="EU sup")),$R$5:$R$160)),IF(AND(C62="EU sup",O62&lt;$O$3),SUM(SUMIF($B$5:$B$160,_xlfn._xlws.FILTER($B$5:$B$160,($O$5:$O$160&lt;$O$3)*($C$5:$C$160="EU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63" spans="1:21" hidden="1" x14ac:dyDescent="0.2">
      <c r="B63" t="s">
        <v>77</v>
      </c>
      <c r="C63" t="s">
        <v>23</v>
      </c>
      <c r="D63">
        <v>0.63400000000000001</v>
      </c>
      <c r="E63" s="1">
        <f t="shared" si="1"/>
        <v>-0.15474074074074062</v>
      </c>
      <c r="F63">
        <v>0.4</v>
      </c>
      <c r="G63" s="1">
        <f t="shared" si="2"/>
        <v>-0.23629629629629612</v>
      </c>
      <c r="H63">
        <v>0.72849999999999904</v>
      </c>
      <c r="I63" s="1">
        <f t="shared" si="3"/>
        <v>-0.11175925925926</v>
      </c>
      <c r="J63">
        <v>0.67500000000000004</v>
      </c>
      <c r="K63" s="1">
        <f t="shared" si="4"/>
        <v>-9.604074074074076E-2</v>
      </c>
      <c r="L63">
        <v>0.38500000000000001</v>
      </c>
      <c r="M63" s="1">
        <f t="shared" si="5"/>
        <v>-0.23074074074074069</v>
      </c>
      <c r="N63" s="1">
        <f t="shared" si="6"/>
        <v>0.5448395951235615</v>
      </c>
      <c r="O63" s="1">
        <f t="shared" si="7"/>
        <v>-0.17772857875786874</v>
      </c>
      <c r="P63" s="1">
        <f t="shared" si="8"/>
        <v>-0.20050030622244164</v>
      </c>
      <c r="Q63" s="1"/>
      <c r="R63" s="1">
        <f>VLOOKUP(B63,Foglio2!$A$2:$C$157,3,FALSE)</f>
        <v>0</v>
      </c>
      <c r="S63" s="7">
        <f>VLOOKUP(B63,Foglio2!$A$2:$C$157,2,FALSE)</f>
        <v>0</v>
      </c>
      <c r="T63" s="6" t="str">
        <f t="shared" si="9"/>
        <v/>
      </c>
      <c r="U63" s="7" t="str" cm="1">
        <f t="array" ref="U63">IF(AND(C63="EU sup",O63&gt;=$O$3),SUM(SUMIF($B$5:$B$160,_xlfn._xlws.FILTER($B$5:$B$160,($O$5:$O$160&gt;=$O$3)*($C$5:$C$160="EU sup")),$S$5:$S$160))/SUM(SUMIF($B$5:$B$160,_xlfn._xlws.FILTER($B$5:$B$160,($O$5:$O$160&gt;=$O$3)*($C$5:$C$160="EU sup")),$R$5:$R$160)),IF(AND(C63="EU sup",O63&lt;$O$3),SUM(SUMIF($B$5:$B$160,_xlfn._xlws.FILTER($B$5:$B$160,($O$5:$O$160&lt;$O$3)*($C$5:$C$160="EU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64" spans="1:21" hidden="1" x14ac:dyDescent="0.2">
      <c r="B64" t="s">
        <v>78</v>
      </c>
      <c r="C64" t="s">
        <v>23</v>
      </c>
      <c r="D64">
        <v>0.51500000000000001</v>
      </c>
      <c r="E64" s="1">
        <f t="shared" si="1"/>
        <v>-0.27374074074074062</v>
      </c>
      <c r="F64">
        <v>0.23</v>
      </c>
      <c r="G64" s="1">
        <f t="shared" si="2"/>
        <v>-0.40629629629629616</v>
      </c>
      <c r="H64">
        <v>0.65349999999999997</v>
      </c>
      <c r="I64" s="1">
        <f t="shared" si="3"/>
        <v>-0.18675925925925907</v>
      </c>
      <c r="J64">
        <v>0.32650000000000001</v>
      </c>
      <c r="K64" s="1">
        <f t="shared" si="4"/>
        <v>-0.44454074074074079</v>
      </c>
      <c r="L64">
        <v>0.36499999999999999</v>
      </c>
      <c r="M64" s="1">
        <f t="shared" si="5"/>
        <v>-0.25074074074074071</v>
      </c>
      <c r="N64" s="1">
        <f t="shared" si="6"/>
        <v>0.39173406697161123</v>
      </c>
      <c r="O64" s="1">
        <f t="shared" si="7"/>
        <v>-0.33083410690981901</v>
      </c>
      <c r="P64" s="1">
        <f t="shared" si="8"/>
        <v>-0.20050030622244164</v>
      </c>
      <c r="Q64" s="1"/>
      <c r="R64" s="1">
        <f>VLOOKUP(B64,Foglio2!$A$2:$C$157,3,FALSE)</f>
        <v>0</v>
      </c>
      <c r="S64" s="7">
        <f>VLOOKUP(B64,Foglio2!$A$2:$C$157,2,FALSE)</f>
        <v>0</v>
      </c>
      <c r="T64" s="6" t="str">
        <f t="shared" si="9"/>
        <v/>
      </c>
      <c r="U64" s="7" t="str" cm="1">
        <f t="array" ref="U64">IF(AND(C64="EU sup",O64&gt;=$O$3),SUM(SUMIF($B$5:$B$160,_xlfn._xlws.FILTER($B$5:$B$160,($O$5:$O$160&gt;=$O$3)*($C$5:$C$160="EU sup")),$S$5:$S$160))/SUM(SUMIF($B$5:$B$160,_xlfn._xlws.FILTER($B$5:$B$160,($O$5:$O$160&gt;=$O$3)*($C$5:$C$160="EU sup")),$R$5:$R$160)),IF(AND(C64="EU sup",O64&lt;$O$3),SUM(SUMIF($B$5:$B$160,_xlfn._xlws.FILTER($B$5:$B$160,($O$5:$O$160&lt;$O$3)*($C$5:$C$160="EU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65" spans="1:21" hidden="1" x14ac:dyDescent="0.2">
      <c r="B65" t="s">
        <v>79</v>
      </c>
      <c r="C65" t="s">
        <v>14</v>
      </c>
      <c r="D65">
        <v>0.65</v>
      </c>
      <c r="E65" s="1">
        <f t="shared" si="1"/>
        <v>-0.13874074074074061</v>
      </c>
      <c r="F65">
        <v>0.5</v>
      </c>
      <c r="G65" s="1">
        <f t="shared" si="2"/>
        <v>-0.13629629629629614</v>
      </c>
      <c r="H65">
        <v>0.8105</v>
      </c>
      <c r="I65" s="1">
        <f t="shared" si="3"/>
        <v>-2.9759259259259041E-2</v>
      </c>
      <c r="J65">
        <v>0.71950000000000003</v>
      </c>
      <c r="K65" s="1">
        <f t="shared" si="4"/>
        <v>-5.1540740740740776E-2</v>
      </c>
      <c r="L65">
        <v>0.60199999999999998</v>
      </c>
      <c r="M65" s="1">
        <f t="shared" si="5"/>
        <v>-1.374074074074072E-2</v>
      </c>
      <c r="N65" s="1">
        <f t="shared" si="6"/>
        <v>0.64781758676983148</v>
      </c>
      <c r="O65" s="1">
        <f t="shared" si="7"/>
        <v>-7.4750587111598765E-2</v>
      </c>
      <c r="P65" s="1">
        <f t="shared" si="8"/>
        <v>-0.20050030622244164</v>
      </c>
      <c r="Q65" s="1"/>
      <c r="R65" s="1">
        <f>VLOOKUP(B65,Foglio2!$A$2:$C$157,3,FALSE)</f>
        <v>0.82326325297450398</v>
      </c>
      <c r="S65" s="7">
        <f>VLOOKUP(B65,Foglio2!$A$2:$C$157,2,FALSE)</f>
        <v>705.62271465180004</v>
      </c>
      <c r="T65" s="6">
        <f t="shared" si="9"/>
        <v>857.10459212449848</v>
      </c>
      <c r="U65" s="7" t="str" cm="1">
        <f t="array" ref="U65">IF(AND(C65="EU sup",O65&gt;=$O$3),SUM(SUMIF($B$5:$B$160,_xlfn._xlws.FILTER($B$5:$B$160,($O$5:$O$160&gt;=$O$3)*($C$5:$C$160="EU sup")),$S$5:$S$160))/SUM(SUMIF($B$5:$B$160,_xlfn._xlws.FILTER($B$5:$B$160,($O$5:$O$160&gt;=$O$3)*($C$5:$C$160="EU sup")),$R$5:$R$160)),IF(AND(C65="EU sup",O65&lt;$O$3),SUM(SUMIF($B$5:$B$160,_xlfn._xlws.FILTER($B$5:$B$160,($O$5:$O$160&lt;$O$3)*($C$5:$C$160="EU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66" spans="1:21" hidden="1" x14ac:dyDescent="0.2">
      <c r="B66" t="s">
        <v>80</v>
      </c>
      <c r="C66" t="s">
        <v>23</v>
      </c>
      <c r="D66">
        <v>0.28100000000000003</v>
      </c>
      <c r="E66" s="1">
        <f t="shared" si="1"/>
        <v>-0.5077407407407406</v>
      </c>
      <c r="F66">
        <v>0.17</v>
      </c>
      <c r="G66" s="1">
        <f t="shared" si="2"/>
        <v>-0.4662962962962961</v>
      </c>
      <c r="H66">
        <v>0.6855</v>
      </c>
      <c r="I66" s="1">
        <f t="shared" si="3"/>
        <v>-0.15475925925925904</v>
      </c>
      <c r="J66">
        <v>0.57379999999999998</v>
      </c>
      <c r="K66" s="1">
        <f t="shared" si="4"/>
        <v>-0.19724074074074083</v>
      </c>
      <c r="L66">
        <v>0.26100000000000001</v>
      </c>
      <c r="M66" s="1">
        <f t="shared" si="5"/>
        <v>-0.35474074074074069</v>
      </c>
      <c r="N66" s="1">
        <f t="shared" si="6"/>
        <v>0.34523335623077728</v>
      </c>
      <c r="O66" s="1">
        <f t="shared" si="7"/>
        <v>-0.37733481765065296</v>
      </c>
      <c r="P66" s="1">
        <f t="shared" si="8"/>
        <v>-0.20050030622244164</v>
      </c>
      <c r="Q66" s="1"/>
      <c r="R66" s="1">
        <f>VLOOKUP(B66,Foglio2!$A$2:$C$157,3,FALSE)</f>
        <v>0</v>
      </c>
      <c r="S66" s="7">
        <f>VLOOKUP(B66,Foglio2!$A$2:$C$157,2,FALSE)</f>
        <v>0</v>
      </c>
      <c r="T66" s="6" t="str">
        <f t="shared" si="9"/>
        <v/>
      </c>
      <c r="U66" s="7" t="str" cm="1">
        <f t="array" ref="U66">IF(AND(C66="EU sup",O66&gt;=$O$3),SUM(SUMIF($B$5:$B$160,_xlfn._xlws.FILTER($B$5:$B$160,($O$5:$O$160&gt;=$O$3)*($C$5:$C$160="EU sup")),$S$5:$S$160))/SUM(SUMIF($B$5:$B$160,_xlfn._xlws.FILTER($B$5:$B$160,($O$5:$O$160&gt;=$O$3)*($C$5:$C$160="EU sup")),$R$5:$R$160)),IF(AND(C66="EU sup",O66&lt;$O$3),SUM(SUMIF($B$5:$B$160,_xlfn._xlws.FILTER($B$5:$B$160,($O$5:$O$160&lt;$O$3)*($C$5:$C$160="EU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67" spans="1:21" hidden="1" x14ac:dyDescent="0.2">
      <c r="B67" t="s">
        <v>81</v>
      </c>
      <c r="C67" t="s">
        <v>14</v>
      </c>
      <c r="D67">
        <v>0.66400000000000003</v>
      </c>
      <c r="E67" s="1">
        <f t="shared" si="1"/>
        <v>-0.1247407407407406</v>
      </c>
      <c r="F67">
        <v>0.42</v>
      </c>
      <c r="G67" s="1">
        <f t="shared" si="2"/>
        <v>-0.21629629629629615</v>
      </c>
      <c r="H67">
        <v>0.72</v>
      </c>
      <c r="I67" s="1">
        <f t="shared" si="3"/>
        <v>-0.12025925925925907</v>
      </c>
      <c r="J67">
        <v>0.62960000000000005</v>
      </c>
      <c r="K67" s="1">
        <f t="shared" si="4"/>
        <v>-0.14144074074074076</v>
      </c>
      <c r="L67">
        <v>0.55100000000000005</v>
      </c>
      <c r="M67" s="1">
        <f t="shared" si="5"/>
        <v>-6.4740740740740654E-2</v>
      </c>
      <c r="N67" s="1">
        <f t="shared" si="6"/>
        <v>0.5869393636699044</v>
      </c>
      <c r="O67" s="1">
        <f t="shared" si="7"/>
        <v>-0.13562881021152584</v>
      </c>
      <c r="P67" s="1">
        <f t="shared" si="8"/>
        <v>-0.20050030622244164</v>
      </c>
      <c r="Q67" s="1"/>
      <c r="R67" s="1">
        <f>VLOOKUP(B67,Foglio2!$A$2:$C$157,3,FALSE)</f>
        <v>1.49326079348441</v>
      </c>
      <c r="S67" s="7">
        <f>VLOOKUP(B67,Foglio2!$A$2:$C$157,2,FALSE)</f>
        <v>169.99092671157001</v>
      </c>
      <c r="T67" s="6">
        <f t="shared" si="9"/>
        <v>113.83873965840165</v>
      </c>
      <c r="U67" s="7" t="str" cm="1">
        <f t="array" ref="U67">IF(AND(C67="EU sup",O67&gt;=$O$3),SUM(SUMIF($B$5:$B$160,_xlfn._xlws.FILTER($B$5:$B$160,($O$5:$O$160&gt;=$O$3)*($C$5:$C$160="EU sup")),$S$5:$S$160))/SUM(SUMIF($B$5:$B$160,_xlfn._xlws.FILTER($B$5:$B$160,($O$5:$O$160&gt;=$O$3)*($C$5:$C$160="EU sup")),$R$5:$R$160)),IF(AND(C67="EU sup",O67&lt;$O$3),SUM(SUMIF($B$5:$B$160,_xlfn._xlws.FILTER($B$5:$B$160,($O$5:$O$160&lt;$O$3)*($C$5:$C$160="EU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68" spans="1:21" hidden="1" x14ac:dyDescent="0.2">
      <c r="B68" t="s">
        <v>82</v>
      </c>
      <c r="C68" t="s">
        <v>18</v>
      </c>
      <c r="D68">
        <v>0.67099999999999904</v>
      </c>
      <c r="E68" s="1">
        <f t="shared" si="1"/>
        <v>-0.11774074074074159</v>
      </c>
      <c r="F68">
        <v>0.34</v>
      </c>
      <c r="G68" s="1">
        <f t="shared" si="2"/>
        <v>-0.29629629629629611</v>
      </c>
      <c r="H68">
        <v>0.66149999999999998</v>
      </c>
      <c r="I68" s="1">
        <f t="shared" si="3"/>
        <v>-0.17875925925925906</v>
      </c>
      <c r="J68">
        <v>0.54830000000000001</v>
      </c>
      <c r="K68" s="1">
        <f t="shared" si="4"/>
        <v>-0.22274074074074079</v>
      </c>
      <c r="L68">
        <v>0.28199999999999997</v>
      </c>
      <c r="M68" s="1">
        <f t="shared" si="5"/>
        <v>-0.33374074074074073</v>
      </c>
      <c r="N68" s="1">
        <f t="shared" si="6"/>
        <v>0.47162815990399437</v>
      </c>
      <c r="O68" s="1">
        <f t="shared" si="7"/>
        <v>-0.25094001397743587</v>
      </c>
      <c r="P68" s="1">
        <f t="shared" si="8"/>
        <v>-0.20050030622244164</v>
      </c>
      <c r="Q68" s="1"/>
      <c r="R68" s="1">
        <f>VLOOKUP(B68,Foglio2!$A$2:$C$157,3,FALSE)</f>
        <v>58.976100283286101</v>
      </c>
      <c r="S68" s="7">
        <f>VLOOKUP(B68,Foglio2!$A$2:$C$157,2,FALSE)</f>
        <v>77025.134056195297</v>
      </c>
      <c r="T68" s="6">
        <f t="shared" si="9"/>
        <v>1306.0397972434998</v>
      </c>
      <c r="U68" s="7" t="str" cm="1">
        <f t="array" ref="U68">IF(AND(C68="EU sup",O68&gt;=$O$3),SUM(SUMIF($B$5:$B$160,_xlfn._xlws.FILTER($B$5:$B$160,($O$5:$O$160&gt;=$O$3)*($C$5:$C$160="EU sup")),$S$5:$S$160))/SUM(SUMIF($B$5:$B$160,_xlfn._xlws.FILTER($B$5:$B$160,($O$5:$O$160&gt;=$O$3)*($C$5:$C$160="EU sup")),$R$5:$R$160)),IF(AND(C68="EU sup",O68&lt;$O$3),SUM(SUMIF($B$5:$B$160,_xlfn._xlws.FILTER($B$5:$B$160,($O$5:$O$160&lt;$O$3)*($C$5:$C$160="EU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69" spans="1:21" x14ac:dyDescent="0.2">
      <c r="A69" t="s">
        <v>188</v>
      </c>
      <c r="B69" t="s">
        <v>83</v>
      </c>
      <c r="C69" t="s">
        <v>16</v>
      </c>
      <c r="D69">
        <v>0.45100000000000001</v>
      </c>
      <c r="E69" s="1">
        <f t="shared" ref="E69:E132" si="10">D69-D$2</f>
        <v>-0.33774074074074062</v>
      </c>
      <c r="F69">
        <v>0.31</v>
      </c>
      <c r="G69" s="1">
        <f t="shared" ref="G69:G132" si="11">F69-F$2</f>
        <v>-0.32629629629629614</v>
      </c>
      <c r="H69">
        <v>0.67599999999999905</v>
      </c>
      <c r="I69" s="1">
        <f t="shared" ref="I69:I132" si="12">H69-H$2</f>
        <v>-0.16425925925925999</v>
      </c>
      <c r="J69">
        <v>0.51090000000000002</v>
      </c>
      <c r="K69" s="1">
        <f t="shared" ref="K69:K132" si="13">J69-J$2</f>
        <v>-0.26014074074074078</v>
      </c>
      <c r="L69">
        <v>0.40100000000000002</v>
      </c>
      <c r="M69" s="1">
        <f t="shared" ref="M69:M132" si="14">L69-L$2</f>
        <v>-0.21474074074074068</v>
      </c>
      <c r="N69" s="1">
        <f t="shared" ref="N69:N132" si="15">GEOMEAN(D69,F69,H69,J69,L69)</f>
        <v>0.45435262487489231</v>
      </c>
      <c r="O69" s="1">
        <f t="shared" ref="O69:O132" si="16">N69-$N$2</f>
        <v>-0.26821554900653793</v>
      </c>
      <c r="P69" s="1">
        <f t="shared" ref="P69:P132" si="17">$O$3</f>
        <v>-0.20050030622244164</v>
      </c>
      <c r="Q69" s="1" t="s">
        <v>20</v>
      </c>
      <c r="R69" s="1">
        <f>VLOOKUP(B69,Foglio2!$A$2:$C$157,3,FALSE)</f>
        <v>15.474367427761999</v>
      </c>
      <c r="S69" s="7">
        <f>VLOOKUP(B69,Foglio2!$A$2:$C$157,2,FALSE)</f>
        <v>8579.7307349707498</v>
      </c>
      <c r="T69" s="6">
        <f t="shared" ref="T69:T132" si="18">IF(R69=0,"",S69/R69)</f>
        <v>554.44791362380136</v>
      </c>
      <c r="U69" s="7" cm="1">
        <f t="array" ref="U69">IF(AND(C69="EU sup",O69&gt;=$O$3),SUM(SUMIF($B$5:$B$160,_xlfn._xlws.FILTER($B$5:$B$160,($O$5:$O$160&gt;=$O$3)*($C$5:$C$160="EU sup")),$S$5:$S$160))/SUM(SUMIF($B$5:$B$160,_xlfn._xlws.FILTER($B$5:$B$160,($O$5:$O$160&gt;=$O$3)*($C$5:$C$160="EU sup")),$R$5:$R$160)),IF(AND(C69="EU sup",O69&lt;$O$3),SUM(SUMIF($B$5:$B$160,_xlfn._xlws.FILTER($B$5:$B$160,($O$5:$O$160&lt;$O$3)*($C$5:$C$160="EU sup")),$S$5:$S$160))/SUM(SUMIF($B$5:$B$160,_xlfn._xlws.FILTER($B$5:$B$160,($O$5:$O$160&lt;$O$3)*($C$5:$C$160="EU sup")),$R$5:$R$160)),""))</f>
        <v>2204.1865813834825</v>
      </c>
    </row>
    <row r="70" spans="1:21" hidden="1" x14ac:dyDescent="0.2">
      <c r="B70" t="s">
        <v>84</v>
      </c>
      <c r="C70" t="s">
        <v>14</v>
      </c>
      <c r="D70">
        <v>0.91299999999999903</v>
      </c>
      <c r="E70" s="1">
        <f t="shared" si="10"/>
        <v>0.1242592592592584</v>
      </c>
      <c r="F70">
        <v>0.77</v>
      </c>
      <c r="G70" s="1">
        <f t="shared" si="11"/>
        <v>0.13370370370370388</v>
      </c>
      <c r="H70">
        <v>0.9</v>
      </c>
      <c r="I70" s="1">
        <f t="shared" si="12"/>
        <v>5.9740740740740983E-2</v>
      </c>
      <c r="J70">
        <v>0.89910000000000001</v>
      </c>
      <c r="K70" s="1">
        <f t="shared" si="13"/>
        <v>0.12805925925925921</v>
      </c>
      <c r="L70">
        <v>0.57399999999999995</v>
      </c>
      <c r="M70" s="1">
        <f t="shared" si="14"/>
        <v>-4.1740740740740745E-2</v>
      </c>
      <c r="N70" s="1">
        <f t="shared" si="15"/>
        <v>0.79943798626268259</v>
      </c>
      <c r="O70" s="1">
        <f t="shared" si="16"/>
        <v>7.6869812381252345E-2</v>
      </c>
      <c r="P70" s="1">
        <f t="shared" si="17"/>
        <v>-0.20050030622244164</v>
      </c>
      <c r="Q70" s="1"/>
      <c r="R70" s="1">
        <f>VLOOKUP(B70,Foglio2!$A$2:$C$157,3,FALSE)</f>
        <v>1.5619365354107599</v>
      </c>
      <c r="S70" s="7">
        <f>VLOOKUP(B70,Foglio2!$A$2:$C$157,2,FALSE)</f>
        <v>280.64539787287498</v>
      </c>
      <c r="T70" s="6">
        <f t="shared" si="18"/>
        <v>179.67784958629611</v>
      </c>
      <c r="U70" s="7" t="str" cm="1">
        <f t="array" ref="U70">IF(AND(C70="EU sup",O70&gt;=$O$3),SUM(SUMIF($B$5:$B$160,_xlfn._xlws.FILTER($B$5:$B$160,($O$5:$O$160&gt;=$O$3)*($C$5:$C$160="EU sup")),$S$5:$S$160))/SUM(SUMIF($B$5:$B$160,_xlfn._xlws.FILTER($B$5:$B$160,($O$5:$O$160&gt;=$O$3)*($C$5:$C$160="EU sup")),$R$5:$R$160)),IF(AND(C70="EU sup",O70&lt;$O$3),SUM(SUMIF($B$5:$B$160,_xlfn._xlws.FILTER($B$5:$B$160,($O$5:$O$160&lt;$O$3)*($C$5:$C$160="EU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71" spans="1:21" x14ac:dyDescent="0.2">
      <c r="A71" t="s">
        <v>189</v>
      </c>
      <c r="B71" t="s">
        <v>85</v>
      </c>
      <c r="C71" t="s">
        <v>16</v>
      </c>
      <c r="D71">
        <v>0.38299999999999901</v>
      </c>
      <c r="E71" s="1">
        <f t="shared" si="10"/>
        <v>-0.40574074074074162</v>
      </c>
      <c r="F71">
        <v>0.42</v>
      </c>
      <c r="G71" s="1">
        <f t="shared" si="11"/>
        <v>-0.21629629629629615</v>
      </c>
      <c r="H71">
        <v>0.60850000000000004</v>
      </c>
      <c r="I71" s="1">
        <f t="shared" si="12"/>
        <v>-0.231759259259259</v>
      </c>
      <c r="J71">
        <v>0.38840000000000002</v>
      </c>
      <c r="K71" s="1">
        <f t="shared" si="13"/>
        <v>-0.38264074074074078</v>
      </c>
      <c r="L71">
        <v>0.42399999999999999</v>
      </c>
      <c r="M71" s="1">
        <f t="shared" si="14"/>
        <v>-0.19174074074074071</v>
      </c>
      <c r="N71" s="1">
        <f t="shared" si="15"/>
        <v>0.43799660574551402</v>
      </c>
      <c r="O71" s="1">
        <f t="shared" si="16"/>
        <v>-0.28457156813591622</v>
      </c>
      <c r="P71" s="1">
        <f t="shared" si="17"/>
        <v>-0.20050030622244164</v>
      </c>
      <c r="Q71" s="1" t="s">
        <v>20</v>
      </c>
      <c r="R71" s="1">
        <f>VLOOKUP(B71,Foglio2!$A$2:$C$157,3,FALSE)</f>
        <v>21.291061532577899</v>
      </c>
      <c r="S71" s="7">
        <f>VLOOKUP(B71,Foglio2!$A$2:$C$157,2,FALSE)</f>
        <v>50516.171617117499</v>
      </c>
      <c r="T71" s="6">
        <f t="shared" si="18"/>
        <v>2372.6469222693122</v>
      </c>
      <c r="U71" s="7" cm="1">
        <f t="array" ref="U71">IF(AND(C71="EU sup",O71&gt;=$O$3),SUM(SUMIF($B$5:$B$160,_xlfn._xlws.FILTER($B$5:$B$160,($O$5:$O$160&gt;=$O$3)*($C$5:$C$160="EU sup")),$S$5:$S$160))/SUM(SUMIF($B$5:$B$160,_xlfn._xlws.FILTER($B$5:$B$160,($O$5:$O$160&gt;=$O$3)*($C$5:$C$160="EU sup")),$R$5:$R$160)),IF(AND(C71="EU sup",O71&lt;$O$3),SUM(SUMIF($B$5:$B$160,_xlfn._xlws.FILTER($B$5:$B$160,($O$5:$O$160&lt;$O$3)*($C$5:$C$160="EU sup")),$S$5:$S$160))/SUM(SUMIF($B$5:$B$160,_xlfn._xlws.FILTER($B$5:$B$160,($O$5:$O$160&lt;$O$3)*($C$5:$C$160="EU sup")),$R$5:$R$160)),""))</f>
        <v>2204.1865813834825</v>
      </c>
    </row>
    <row r="72" spans="1:21" x14ac:dyDescent="0.2">
      <c r="A72" t="s">
        <v>190</v>
      </c>
      <c r="B72" t="s">
        <v>86</v>
      </c>
      <c r="C72" t="s">
        <v>16</v>
      </c>
      <c r="D72">
        <v>0.70399999999999996</v>
      </c>
      <c r="E72" s="1">
        <f t="shared" si="10"/>
        <v>-8.4740740740740672E-2</v>
      </c>
      <c r="F72">
        <v>0.4</v>
      </c>
      <c r="G72" s="1">
        <f t="shared" si="11"/>
        <v>-0.23629629629629612</v>
      </c>
      <c r="H72">
        <v>0.61499999999999999</v>
      </c>
      <c r="I72" s="1">
        <f t="shared" si="12"/>
        <v>-0.22525925925925905</v>
      </c>
      <c r="J72">
        <v>0.36619999999999903</v>
      </c>
      <c r="K72" s="1">
        <f t="shared" si="13"/>
        <v>-0.40484074074074178</v>
      </c>
      <c r="L72">
        <v>0.188999999999999</v>
      </c>
      <c r="M72" s="1">
        <f t="shared" si="14"/>
        <v>-0.4267407407407417</v>
      </c>
      <c r="N72" s="1">
        <f t="shared" si="15"/>
        <v>0.41279799772141351</v>
      </c>
      <c r="O72" s="1">
        <f t="shared" si="16"/>
        <v>-0.30977017616001673</v>
      </c>
      <c r="P72" s="1">
        <f t="shared" si="17"/>
        <v>-0.20050030622244164</v>
      </c>
      <c r="Q72" s="1" t="s">
        <v>20</v>
      </c>
      <c r="R72" s="1">
        <f>VLOOKUP(B72,Foglio2!$A$2:$C$157,3,FALSE)</f>
        <v>32.304499631728</v>
      </c>
      <c r="S72" s="7">
        <f>VLOOKUP(B72,Foglio2!$A$2:$C$157,2,FALSE)</f>
        <v>37932.031973666097</v>
      </c>
      <c r="T72" s="6">
        <f t="shared" si="18"/>
        <v>1174.2027397449917</v>
      </c>
      <c r="U72" s="7" cm="1">
        <f t="array" ref="U72">IF(AND(C72="EU sup",O72&gt;=$O$3),SUM(SUMIF($B$5:$B$160,_xlfn._xlws.FILTER($B$5:$B$160,($O$5:$O$160&gt;=$O$3)*($C$5:$C$160="EU sup")),$S$5:$S$160))/SUM(SUMIF($B$5:$B$160,_xlfn._xlws.FILTER($B$5:$B$160,($O$5:$O$160&gt;=$O$3)*($C$5:$C$160="EU sup")),$R$5:$R$160)),IF(AND(C72="EU sup",O72&lt;$O$3),SUM(SUMIF($B$5:$B$160,_xlfn._xlws.FILTER($B$5:$B$160,($O$5:$O$160&lt;$O$3)*($C$5:$C$160="EU sup")),$S$5:$S$160))/SUM(SUMIF($B$5:$B$160,_xlfn._xlws.FILTER($B$5:$B$160,($O$5:$O$160&lt;$O$3)*($C$5:$C$160="EU sup")),$R$5:$R$160)),""))</f>
        <v>2204.1865813834825</v>
      </c>
    </row>
    <row r="73" spans="1:21" hidden="1" x14ac:dyDescent="0.2">
      <c r="B73" t="s">
        <v>87</v>
      </c>
      <c r="C73" t="s">
        <v>23</v>
      </c>
      <c r="D73">
        <v>0.95199999999999996</v>
      </c>
      <c r="E73" s="1">
        <f t="shared" si="10"/>
        <v>0.16325925925925933</v>
      </c>
      <c r="F73">
        <v>0.74</v>
      </c>
      <c r="G73" s="1">
        <f t="shared" si="11"/>
        <v>0.10370370370370385</v>
      </c>
      <c r="H73">
        <v>0.89649999999999996</v>
      </c>
      <c r="I73" s="1">
        <f t="shared" si="12"/>
        <v>5.6240740740740924E-2</v>
      </c>
      <c r="J73">
        <v>0.83189999999999997</v>
      </c>
      <c r="K73" s="1">
        <f t="shared" si="13"/>
        <v>6.0859259259259169E-2</v>
      </c>
      <c r="L73">
        <v>0.628</v>
      </c>
      <c r="M73" s="1">
        <f t="shared" si="14"/>
        <v>1.2259259259259303E-2</v>
      </c>
      <c r="N73" s="1">
        <f t="shared" si="15"/>
        <v>0.80110592907318479</v>
      </c>
      <c r="O73" s="1">
        <f t="shared" si="16"/>
        <v>7.8537755191754544E-2</v>
      </c>
      <c r="P73" s="1">
        <f t="shared" si="17"/>
        <v>-0.20050030622244164</v>
      </c>
      <c r="Q73" s="1"/>
      <c r="R73" s="1">
        <f>VLOOKUP(B73,Foglio2!$A$2:$C$157,3,FALSE)</f>
        <v>0</v>
      </c>
      <c r="S73" s="7">
        <f>VLOOKUP(B73,Foglio2!$A$2:$C$157,2,FALSE)</f>
        <v>0</v>
      </c>
      <c r="T73" s="6" t="str">
        <f t="shared" si="18"/>
        <v/>
      </c>
      <c r="U73" s="7" t="str" cm="1">
        <f t="array" ref="U73">IF(AND(C73="EU sup",O73&gt;=$O$3),SUM(SUMIF($B$5:$B$160,_xlfn._xlws.FILTER($B$5:$B$160,($O$5:$O$160&gt;=$O$3)*($C$5:$C$160="EU sup")),$S$5:$S$160))/SUM(SUMIF($B$5:$B$160,_xlfn._xlws.FILTER($B$5:$B$160,($O$5:$O$160&gt;=$O$3)*($C$5:$C$160="EU sup")),$R$5:$R$160)),IF(AND(C73="EU sup",O73&lt;$O$3),SUM(SUMIF($B$5:$B$160,_xlfn._xlws.FILTER($B$5:$B$160,($O$5:$O$160&lt;$O$3)*($C$5:$C$160="EU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74" spans="1:21" hidden="1" x14ac:dyDescent="0.2">
      <c r="B74" t="s">
        <v>88</v>
      </c>
      <c r="C74" t="s">
        <v>18</v>
      </c>
      <c r="D74">
        <v>0.79299999999999904</v>
      </c>
      <c r="E74" s="1">
        <f t="shared" si="10"/>
        <v>4.2592592592584078E-3</v>
      </c>
      <c r="F74">
        <v>0.63</v>
      </c>
      <c r="G74" s="1">
        <f t="shared" si="11"/>
        <v>-6.2962962962961333E-3</v>
      </c>
      <c r="H74">
        <v>0.73599999999999999</v>
      </c>
      <c r="I74" s="1">
        <f t="shared" si="12"/>
        <v>-0.10425925925925905</v>
      </c>
      <c r="J74">
        <v>0.57569999999999999</v>
      </c>
      <c r="K74" s="1">
        <f t="shared" si="13"/>
        <v>-0.19534074074074081</v>
      </c>
      <c r="L74">
        <v>0.48199999999999998</v>
      </c>
      <c r="M74" s="1">
        <f t="shared" si="14"/>
        <v>-0.13374074074074072</v>
      </c>
      <c r="N74" s="1">
        <f t="shared" si="15"/>
        <v>0.63350050257801016</v>
      </c>
      <c r="O74" s="1">
        <f t="shared" si="16"/>
        <v>-8.9067671303420082E-2</v>
      </c>
      <c r="P74" s="1">
        <f t="shared" si="17"/>
        <v>-0.20050030622244164</v>
      </c>
      <c r="Q74" s="1"/>
      <c r="R74" s="1">
        <f>VLOOKUP(B74,Foglio2!$A$2:$C$157,3,FALSE)</f>
        <v>17.729459260623202</v>
      </c>
      <c r="S74" s="7">
        <f>VLOOKUP(B74,Foglio2!$A$2:$C$157,2,FALSE)</f>
        <v>4984.2622662222502</v>
      </c>
      <c r="T74" s="6">
        <f t="shared" si="18"/>
        <v>281.12883720555448</v>
      </c>
      <c r="U74" s="7" t="str" cm="1">
        <f t="array" ref="U74">IF(AND(C74="EU sup",O74&gt;=$O$3),SUM(SUMIF($B$5:$B$160,_xlfn._xlws.FILTER($B$5:$B$160,($O$5:$O$160&gt;=$O$3)*($C$5:$C$160="EU sup")),$S$5:$S$160))/SUM(SUMIF($B$5:$B$160,_xlfn._xlws.FILTER($B$5:$B$160,($O$5:$O$160&gt;=$O$3)*($C$5:$C$160="EU sup")),$R$5:$R$160)),IF(AND(C74="EU sup",O74&lt;$O$3),SUM(SUMIF($B$5:$B$160,_xlfn._xlws.FILTER($B$5:$B$160,($O$5:$O$160&lt;$O$3)*($C$5:$C$160="EU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75" spans="1:21" hidden="1" x14ac:dyDescent="0.2">
      <c r="B75" t="s">
        <v>89</v>
      </c>
      <c r="C75" t="s">
        <v>14</v>
      </c>
      <c r="D75">
        <v>0.76900000000000002</v>
      </c>
      <c r="E75" s="1">
        <f t="shared" si="10"/>
        <v>-1.9740740740740614E-2</v>
      </c>
      <c r="F75">
        <v>0.56000000000000005</v>
      </c>
      <c r="G75" s="1">
        <f t="shared" si="11"/>
        <v>-7.6296296296296084E-2</v>
      </c>
      <c r="H75">
        <v>0.82399999999999995</v>
      </c>
      <c r="I75" s="1">
        <f t="shared" si="12"/>
        <v>-1.6259259259259085E-2</v>
      </c>
      <c r="J75">
        <v>0.72049999999999903</v>
      </c>
      <c r="K75" s="1">
        <f t="shared" si="13"/>
        <v>-5.0540740740741774E-2</v>
      </c>
      <c r="L75">
        <v>0.57699999999999996</v>
      </c>
      <c r="M75" s="1">
        <f t="shared" si="14"/>
        <v>-3.8740740740740742E-2</v>
      </c>
      <c r="N75" s="1">
        <f t="shared" si="15"/>
        <v>0.68197785934870381</v>
      </c>
      <c r="O75" s="1">
        <f t="shared" si="16"/>
        <v>-4.0590314532726435E-2</v>
      </c>
      <c r="P75" s="1">
        <f t="shared" si="17"/>
        <v>-0.20050030622244164</v>
      </c>
      <c r="Q75" s="1"/>
      <c r="R75" s="1">
        <f>VLOOKUP(B75,Foglio2!$A$2:$C$157,3,FALSE)</f>
        <v>3.1964182719546699</v>
      </c>
      <c r="S75" s="7">
        <f>VLOOKUP(B75,Foglio2!$A$2:$C$157,2,FALSE)</f>
        <v>1372.7569175953199</v>
      </c>
      <c r="T75" s="6">
        <f t="shared" si="18"/>
        <v>429.46723513623681</v>
      </c>
      <c r="U75" s="7" t="str" cm="1">
        <f t="array" ref="U75">IF(AND(C75="EU sup",O75&gt;=$O$3),SUM(SUMIF($B$5:$B$160,_xlfn._xlws.FILTER($B$5:$B$160,($O$5:$O$160&gt;=$O$3)*($C$5:$C$160="EU sup")),$S$5:$S$160))/SUM(SUMIF($B$5:$B$160,_xlfn._xlws.FILTER($B$5:$B$160,($O$5:$O$160&gt;=$O$3)*($C$5:$C$160="EU sup")),$R$5:$R$160)),IF(AND(C75="EU sup",O75&lt;$O$3),SUM(SUMIF($B$5:$B$160,_xlfn._xlws.FILTER($B$5:$B$160,($O$5:$O$160&lt;$O$3)*($C$5:$C$160="EU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76" spans="1:21" hidden="1" x14ac:dyDescent="0.2">
      <c r="B76" t="s">
        <v>90</v>
      </c>
      <c r="C76" t="s">
        <v>23</v>
      </c>
      <c r="D76">
        <v>0.71299999999999997</v>
      </c>
      <c r="E76" s="1">
        <f t="shared" si="10"/>
        <v>-7.5740740740740664E-2</v>
      </c>
      <c r="F76">
        <v>0.44</v>
      </c>
      <c r="G76" s="1">
        <f t="shared" si="11"/>
        <v>-0.19629629629629614</v>
      </c>
      <c r="H76">
        <v>0.75849999999999995</v>
      </c>
      <c r="I76" s="1">
        <f t="shared" si="12"/>
        <v>-8.1759259259259087E-2</v>
      </c>
      <c r="J76">
        <v>0.75890000000000002</v>
      </c>
      <c r="K76" s="1">
        <f t="shared" si="13"/>
        <v>-1.2140740740740785E-2</v>
      </c>
      <c r="L76">
        <v>0.45600000000000002</v>
      </c>
      <c r="M76" s="1">
        <f t="shared" si="14"/>
        <v>-0.15974074074074068</v>
      </c>
      <c r="N76" s="1">
        <f t="shared" si="15"/>
        <v>0.60691718860185628</v>
      </c>
      <c r="O76" s="1">
        <f t="shared" si="16"/>
        <v>-0.11565098527957396</v>
      </c>
      <c r="P76" s="1">
        <f t="shared" si="17"/>
        <v>-0.20050030622244164</v>
      </c>
      <c r="Q76" s="1"/>
      <c r="R76" s="1">
        <f>VLOOKUP(B76,Foglio2!$A$2:$C$157,3,FALSE)</f>
        <v>0</v>
      </c>
      <c r="S76" s="7">
        <f>VLOOKUP(B76,Foglio2!$A$2:$C$157,2,FALSE)</f>
        <v>0</v>
      </c>
      <c r="T76" s="6" t="str">
        <f t="shared" si="18"/>
        <v/>
      </c>
      <c r="U76" s="7" t="str" cm="1">
        <f t="array" ref="U76">IF(AND(C76="EU sup",O76&gt;=$O$3),SUM(SUMIF($B$5:$B$160,_xlfn._xlws.FILTER($B$5:$B$160,($O$5:$O$160&gt;=$O$3)*($C$5:$C$160="EU sup")),$S$5:$S$160))/SUM(SUMIF($B$5:$B$160,_xlfn._xlws.FILTER($B$5:$B$160,($O$5:$O$160&gt;=$O$3)*($C$5:$C$160="EU sup")),$R$5:$R$160)),IF(AND(C76="EU sup",O76&lt;$O$3),SUM(SUMIF($B$5:$B$160,_xlfn._xlws.FILTER($B$5:$B$160,($O$5:$O$160&lt;$O$3)*($C$5:$C$160="EU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77" spans="1:21" hidden="1" x14ac:dyDescent="0.2">
      <c r="B77" t="s">
        <v>91</v>
      </c>
      <c r="C77" t="s">
        <v>18</v>
      </c>
      <c r="D77">
        <v>0.317</v>
      </c>
      <c r="E77" s="1">
        <f t="shared" si="10"/>
        <v>-0.47174074074074063</v>
      </c>
      <c r="F77">
        <v>0.47</v>
      </c>
      <c r="G77" s="1">
        <f t="shared" si="11"/>
        <v>-0.16629629629629616</v>
      </c>
      <c r="H77">
        <v>0.60399999999999998</v>
      </c>
      <c r="I77" s="1">
        <f t="shared" si="12"/>
        <v>-0.23625925925925906</v>
      </c>
      <c r="J77">
        <v>0.4279</v>
      </c>
      <c r="K77" s="1">
        <f t="shared" si="13"/>
        <v>-0.3431407407407408</v>
      </c>
      <c r="L77">
        <v>0.436</v>
      </c>
      <c r="M77" s="1">
        <f t="shared" si="14"/>
        <v>-0.1797407407407407</v>
      </c>
      <c r="N77" s="1">
        <f t="shared" si="15"/>
        <v>0.44157509079493601</v>
      </c>
      <c r="O77" s="1">
        <f t="shared" si="16"/>
        <v>-0.28099308308649423</v>
      </c>
      <c r="P77" s="1">
        <f t="shared" si="17"/>
        <v>-0.20050030622244164</v>
      </c>
      <c r="Q77" s="1"/>
      <c r="R77" s="1">
        <f>VLOOKUP(B77,Foglio2!$A$2:$C$157,3,FALSE)</f>
        <v>0.18560619892351199</v>
      </c>
      <c r="S77" s="7">
        <f>VLOOKUP(B77,Foglio2!$A$2:$C$157,2,FALSE)</f>
        <v>170.79277070549199</v>
      </c>
      <c r="T77" s="6">
        <f t="shared" si="18"/>
        <v>920.18893601649268</v>
      </c>
      <c r="U77" s="7" t="str" cm="1">
        <f t="array" ref="U77">IF(AND(C77="EU sup",O77&gt;=$O$3),SUM(SUMIF($B$5:$B$160,_xlfn._xlws.FILTER($B$5:$B$160,($O$5:$O$160&gt;=$O$3)*($C$5:$C$160="EU sup")),$S$5:$S$160))/SUM(SUMIF($B$5:$B$160,_xlfn._xlws.FILTER($B$5:$B$160,($O$5:$O$160&gt;=$O$3)*($C$5:$C$160="EU sup")),$R$5:$R$160)),IF(AND(C77="EU sup",O77&lt;$O$3),SUM(SUMIF($B$5:$B$160,_xlfn._xlws.FILTER($B$5:$B$160,($O$5:$O$160&lt;$O$3)*($C$5:$C$160="EU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78" spans="1:21" hidden="1" x14ac:dyDescent="0.2">
      <c r="B78" t="s">
        <v>92</v>
      </c>
      <c r="C78" t="s">
        <v>18</v>
      </c>
      <c r="D78">
        <v>0.83299999999999996</v>
      </c>
      <c r="E78" s="1">
        <f t="shared" si="10"/>
        <v>4.4259259259259331E-2</v>
      </c>
      <c r="F78">
        <v>0.73</v>
      </c>
      <c r="G78" s="1">
        <f t="shared" si="11"/>
        <v>9.3703703703703844E-2</v>
      </c>
      <c r="H78">
        <v>0.85950000000000004</v>
      </c>
      <c r="I78" s="1">
        <f t="shared" si="12"/>
        <v>1.9240740740741002E-2</v>
      </c>
      <c r="J78">
        <v>0.63949999999999996</v>
      </c>
      <c r="K78" s="1">
        <f t="shared" si="13"/>
        <v>-0.13154074074074085</v>
      </c>
      <c r="L78">
        <v>0.57199999999999995</v>
      </c>
      <c r="M78" s="1">
        <f t="shared" si="14"/>
        <v>-4.3740740740740747E-2</v>
      </c>
      <c r="N78" s="1">
        <f t="shared" si="15"/>
        <v>0.71827386414263639</v>
      </c>
      <c r="O78" s="1">
        <f t="shared" si="16"/>
        <v>-4.2943097387938556E-3</v>
      </c>
      <c r="P78" s="1">
        <f t="shared" si="17"/>
        <v>-0.20050030622244164</v>
      </c>
      <c r="Q78" s="1"/>
      <c r="R78" s="1">
        <f>VLOOKUP(B78,Foglio2!$A$2:$C$157,3,FALSE)</f>
        <v>2.37759071813031</v>
      </c>
      <c r="S78" s="7">
        <f>VLOOKUP(B78,Foglio2!$A$2:$C$157,2,FALSE)</f>
        <v>591.760867514805</v>
      </c>
      <c r="T78" s="6">
        <f t="shared" si="18"/>
        <v>248.89097311927344</v>
      </c>
      <c r="U78" s="7" t="str" cm="1">
        <f t="array" ref="U78">IF(AND(C78="EU sup",O78&gt;=$O$3),SUM(SUMIF($B$5:$B$160,_xlfn._xlws.FILTER($B$5:$B$160,($O$5:$O$160&gt;=$O$3)*($C$5:$C$160="EU sup")),$S$5:$S$160))/SUM(SUMIF($B$5:$B$160,_xlfn._xlws.FILTER($B$5:$B$160,($O$5:$O$160&gt;=$O$3)*($C$5:$C$160="EU sup")),$R$5:$R$160)),IF(AND(C78="EU sup",O78&lt;$O$3),SUM(SUMIF($B$5:$B$160,_xlfn._xlws.FILTER($B$5:$B$160,($O$5:$O$160&lt;$O$3)*($C$5:$C$160="EU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79" spans="1:21" hidden="1" x14ac:dyDescent="0.2">
      <c r="B79" t="s">
        <v>93</v>
      </c>
      <c r="C79" t="s">
        <v>18</v>
      </c>
      <c r="D79">
        <v>0.308</v>
      </c>
      <c r="E79" s="1">
        <f t="shared" si="10"/>
        <v>-0.48074074074074064</v>
      </c>
      <c r="F79">
        <v>0.36</v>
      </c>
      <c r="G79" s="1">
        <f t="shared" si="11"/>
        <v>-0.27629629629629615</v>
      </c>
      <c r="H79">
        <v>0.61399999999999999</v>
      </c>
      <c r="I79" s="1">
        <f t="shared" si="12"/>
        <v>-0.22625925925925905</v>
      </c>
      <c r="J79">
        <v>0.4587</v>
      </c>
      <c r="K79" s="1">
        <f t="shared" si="13"/>
        <v>-0.31234074074074081</v>
      </c>
      <c r="L79">
        <v>0.40899999999999997</v>
      </c>
      <c r="M79" s="1">
        <f t="shared" si="14"/>
        <v>-0.20674074074074072</v>
      </c>
      <c r="N79" s="1">
        <f t="shared" si="15"/>
        <v>0.41807550912208374</v>
      </c>
      <c r="O79" s="1">
        <f t="shared" si="16"/>
        <v>-0.3044926647593465</v>
      </c>
      <c r="P79" s="1">
        <f t="shared" si="17"/>
        <v>-0.20050030622244164</v>
      </c>
      <c r="Q79" s="1"/>
      <c r="R79" s="1">
        <f>VLOOKUP(B79,Foglio2!$A$2:$C$157,3,FALSE)</f>
        <v>19.9918414787535</v>
      </c>
      <c r="S79" s="7">
        <f>VLOOKUP(B79,Foglio2!$A$2:$C$157,2,FALSE)</f>
        <v>68156.739483412501</v>
      </c>
      <c r="T79" s="6">
        <f t="shared" si="18"/>
        <v>3409.2276869965508</v>
      </c>
      <c r="U79" s="7" t="str" cm="1">
        <f t="array" ref="U79">IF(AND(C79="EU sup",O79&gt;=$O$3),SUM(SUMIF($B$5:$B$160,_xlfn._xlws.FILTER($B$5:$B$160,($O$5:$O$160&gt;=$O$3)*($C$5:$C$160="EU sup")),$S$5:$S$160))/SUM(SUMIF($B$5:$B$160,_xlfn._xlws.FILTER($B$5:$B$160,($O$5:$O$160&gt;=$O$3)*($C$5:$C$160="EU sup")),$R$5:$R$160)),IF(AND(C79="EU sup",O79&lt;$O$3),SUM(SUMIF($B$5:$B$160,_xlfn._xlws.FILTER($B$5:$B$160,($O$5:$O$160&lt;$O$3)*($C$5:$C$160="EU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80" spans="1:21" hidden="1" x14ac:dyDescent="0.2">
      <c r="B80" t="s">
        <v>94</v>
      </c>
      <c r="C80" t="s">
        <v>23</v>
      </c>
      <c r="D80">
        <v>0.505</v>
      </c>
      <c r="E80" s="1">
        <f t="shared" si="10"/>
        <v>-0.28374074074074063</v>
      </c>
      <c r="F80">
        <v>0.32</v>
      </c>
      <c r="G80" s="1">
        <f t="shared" si="11"/>
        <v>-0.31629629629629613</v>
      </c>
      <c r="H80">
        <v>0.64449999999999896</v>
      </c>
      <c r="I80" s="1">
        <f t="shared" si="12"/>
        <v>-0.19575925925926008</v>
      </c>
      <c r="J80">
        <v>0.51149999999999995</v>
      </c>
      <c r="K80" s="1">
        <f t="shared" si="13"/>
        <v>-0.25954074074074085</v>
      </c>
      <c r="L80">
        <v>0.308</v>
      </c>
      <c r="M80" s="1">
        <f t="shared" si="14"/>
        <v>-0.3077407407407407</v>
      </c>
      <c r="N80" s="1">
        <f t="shared" si="15"/>
        <v>0.43955388865694844</v>
      </c>
      <c r="O80" s="1">
        <f t="shared" si="16"/>
        <v>-0.2830142852244818</v>
      </c>
      <c r="P80" s="1">
        <f t="shared" si="17"/>
        <v>-0.20050030622244164</v>
      </c>
      <c r="Q80" s="1"/>
      <c r="R80" s="1">
        <f>VLOOKUP(B80,Foglio2!$A$2:$C$157,3,FALSE)</f>
        <v>0</v>
      </c>
      <c r="S80" s="7">
        <f>VLOOKUP(B80,Foglio2!$A$2:$C$157,2,FALSE)</f>
        <v>0</v>
      </c>
      <c r="T80" s="6" t="str">
        <f t="shared" si="18"/>
        <v/>
      </c>
      <c r="U80" s="7" t="str" cm="1">
        <f t="array" ref="U80">IF(AND(C80="EU sup",O80&gt;=$O$3),SUM(SUMIF($B$5:$B$160,_xlfn._xlws.FILTER($B$5:$B$160,($O$5:$O$160&gt;=$O$3)*($C$5:$C$160="EU sup")),$S$5:$S$160))/SUM(SUMIF($B$5:$B$160,_xlfn._xlws.FILTER($B$5:$B$160,($O$5:$O$160&gt;=$O$3)*($C$5:$C$160="EU sup")),$R$5:$R$160)),IF(AND(C80="EU sup",O80&lt;$O$3),SUM(SUMIF($B$5:$B$160,_xlfn._xlws.FILTER($B$5:$B$160,($O$5:$O$160&lt;$O$3)*($C$5:$C$160="EU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81" spans="1:21" hidden="1" x14ac:dyDescent="0.2">
      <c r="B81" t="s">
        <v>95</v>
      </c>
      <c r="C81" t="s">
        <v>18</v>
      </c>
      <c r="D81">
        <v>0.36199999999999999</v>
      </c>
      <c r="E81" s="1">
        <f t="shared" si="10"/>
        <v>-0.42674074074074064</v>
      </c>
      <c r="F81">
        <v>0.27</v>
      </c>
      <c r="G81" s="1">
        <f t="shared" si="11"/>
        <v>-0.36629629629629612</v>
      </c>
      <c r="H81">
        <v>0.66049999999999998</v>
      </c>
      <c r="I81" s="1">
        <f t="shared" si="12"/>
        <v>-0.17975925925925906</v>
      </c>
      <c r="J81">
        <v>0.49909999999999999</v>
      </c>
      <c r="K81" s="1">
        <f t="shared" si="13"/>
        <v>-0.27194074074074082</v>
      </c>
      <c r="L81">
        <v>0.35699999999999998</v>
      </c>
      <c r="M81" s="1">
        <f t="shared" si="14"/>
        <v>-0.25874074074074072</v>
      </c>
      <c r="N81" s="1">
        <f t="shared" si="15"/>
        <v>0.40941164242938477</v>
      </c>
      <c r="O81" s="1">
        <f t="shared" si="16"/>
        <v>-0.31315653145204547</v>
      </c>
      <c r="P81" s="1">
        <f t="shared" si="17"/>
        <v>-0.20050030622244164</v>
      </c>
      <c r="Q81" s="1"/>
      <c r="R81" s="1">
        <f>VLOOKUP(B81,Foglio2!$A$2:$C$157,3,FALSE)</f>
        <v>2.3372709405099099E-2</v>
      </c>
      <c r="S81" s="7">
        <f>VLOOKUP(B81,Foglio2!$A$2:$C$157,2,FALSE)</f>
        <v>160</v>
      </c>
      <c r="T81" s="6">
        <f t="shared" si="18"/>
        <v>6845.5906085536517</v>
      </c>
      <c r="U81" s="7" t="str" cm="1">
        <f t="array" ref="U81">IF(AND(C81="EU sup",O81&gt;=$O$3),SUM(SUMIF($B$5:$B$160,_xlfn._xlws.FILTER($B$5:$B$160,($O$5:$O$160&gt;=$O$3)*($C$5:$C$160="EU sup")),$S$5:$S$160))/SUM(SUMIF($B$5:$B$160,_xlfn._xlws.FILTER($B$5:$B$160,($O$5:$O$160&gt;=$O$3)*($C$5:$C$160="EU sup")),$R$5:$R$160)),IF(AND(C81="EU sup",O81&lt;$O$3),SUM(SUMIF($B$5:$B$160,_xlfn._xlws.FILTER($B$5:$B$160,($O$5:$O$160&lt;$O$3)*($C$5:$C$160="EU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82" spans="1:21" hidden="1" x14ac:dyDescent="0.2">
      <c r="B82" t="s">
        <v>96</v>
      </c>
      <c r="C82" t="s">
        <v>23</v>
      </c>
      <c r="D82">
        <v>0.318</v>
      </c>
      <c r="E82" s="1">
        <f t="shared" si="10"/>
        <v>-0.47074074074074063</v>
      </c>
      <c r="F82">
        <v>0.24</v>
      </c>
      <c r="G82" s="1">
        <f t="shared" si="11"/>
        <v>-0.39629629629629615</v>
      </c>
      <c r="H82">
        <v>0.59199999999999997</v>
      </c>
      <c r="I82" s="1">
        <f t="shared" si="12"/>
        <v>-0.24825925925925907</v>
      </c>
      <c r="J82">
        <v>0.42020000000000002</v>
      </c>
      <c r="K82" s="1">
        <f t="shared" si="13"/>
        <v>-0.35084074074074079</v>
      </c>
      <c r="L82">
        <v>0.30099999999999999</v>
      </c>
      <c r="M82" s="1">
        <f t="shared" si="14"/>
        <v>-0.31474074074074071</v>
      </c>
      <c r="N82" s="1">
        <f t="shared" si="15"/>
        <v>0.35595616769992794</v>
      </c>
      <c r="O82" s="1">
        <f t="shared" si="16"/>
        <v>-0.3666120061815023</v>
      </c>
      <c r="P82" s="1">
        <f t="shared" si="17"/>
        <v>-0.20050030622244164</v>
      </c>
      <c r="Q82" s="1"/>
      <c r="R82" s="1">
        <f>VLOOKUP(B82,Foglio2!$A$2:$C$157,3,FALSE)</f>
        <v>0</v>
      </c>
      <c r="S82" s="7">
        <f>VLOOKUP(B82,Foglio2!$A$2:$C$157,2,FALSE)</f>
        <v>0</v>
      </c>
      <c r="T82" s="6" t="str">
        <f t="shared" si="18"/>
        <v/>
      </c>
      <c r="U82" s="7" t="str" cm="1">
        <f t="array" ref="U82">IF(AND(C82="EU sup",O82&gt;=$O$3),SUM(SUMIF($B$5:$B$160,_xlfn._xlws.FILTER($B$5:$B$160,($O$5:$O$160&gt;=$O$3)*($C$5:$C$160="EU sup")),$S$5:$S$160))/SUM(SUMIF($B$5:$B$160,_xlfn._xlws.FILTER($B$5:$B$160,($O$5:$O$160&gt;=$O$3)*($C$5:$C$160="EU sup")),$R$5:$R$160)),IF(AND(C82="EU sup",O82&lt;$O$3),SUM(SUMIF($B$5:$B$160,_xlfn._xlws.FILTER($B$5:$B$160,($O$5:$O$160&lt;$O$3)*($C$5:$C$160="EU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83" spans="1:21" hidden="1" x14ac:dyDescent="0.2">
      <c r="B83" t="s">
        <v>97</v>
      </c>
      <c r="C83" t="s">
        <v>18</v>
      </c>
      <c r="D83">
        <v>0.80299999999999905</v>
      </c>
      <c r="E83" s="1">
        <f t="shared" si="10"/>
        <v>1.4259259259258417E-2</v>
      </c>
      <c r="F83">
        <v>0.63</v>
      </c>
      <c r="G83" s="1">
        <f t="shared" si="11"/>
        <v>-6.2962962962961333E-3</v>
      </c>
      <c r="H83">
        <v>0.83550000000000002</v>
      </c>
      <c r="I83" s="1">
        <f t="shared" si="12"/>
        <v>-4.7592592592590188E-3</v>
      </c>
      <c r="J83">
        <v>0.70829999999999904</v>
      </c>
      <c r="K83" s="1">
        <f t="shared" si="13"/>
        <v>-6.2740740740741763E-2</v>
      </c>
      <c r="L83">
        <v>0.46899999999999997</v>
      </c>
      <c r="M83" s="1">
        <f t="shared" si="14"/>
        <v>-0.14674074074074073</v>
      </c>
      <c r="N83" s="1">
        <f t="shared" si="15"/>
        <v>0.67527166496185853</v>
      </c>
      <c r="O83" s="1">
        <f t="shared" si="16"/>
        <v>-4.7296508919571711E-2</v>
      </c>
      <c r="P83" s="1">
        <f t="shared" si="17"/>
        <v>-0.20050030622244164</v>
      </c>
      <c r="Q83" s="1"/>
      <c r="R83" s="1">
        <f>VLOOKUP(B83,Foglio2!$A$2:$C$157,3,FALSE)</f>
        <v>5.51501108781869E-2</v>
      </c>
      <c r="S83" s="7">
        <f>VLOOKUP(B83,Foglio2!$A$2:$C$157,2,FALSE)</f>
        <v>200</v>
      </c>
      <c r="T83" s="6">
        <f t="shared" si="18"/>
        <v>3626.465963808324</v>
      </c>
      <c r="U83" s="7" t="str" cm="1">
        <f t="array" ref="U83">IF(AND(C83="EU sup",O83&gt;=$O$3),SUM(SUMIF($B$5:$B$160,_xlfn._xlws.FILTER($B$5:$B$160,($O$5:$O$160&gt;=$O$3)*($C$5:$C$160="EU sup")),$S$5:$S$160))/SUM(SUMIF($B$5:$B$160,_xlfn._xlws.FILTER($B$5:$B$160,($O$5:$O$160&gt;=$O$3)*($C$5:$C$160="EU sup")),$R$5:$R$160)),IF(AND(C83="EU sup",O83&lt;$O$3),SUM(SUMIF($B$5:$B$160,_xlfn._xlws.FILTER($B$5:$B$160,($O$5:$O$160&lt;$O$3)*($C$5:$C$160="EU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84" spans="1:21" x14ac:dyDescent="0.2">
      <c r="A84" t="s">
        <v>191</v>
      </c>
      <c r="B84" t="s">
        <v>98</v>
      </c>
      <c r="C84" t="s">
        <v>16</v>
      </c>
      <c r="D84">
        <v>0.39600000000000002</v>
      </c>
      <c r="E84" s="1">
        <f t="shared" si="10"/>
        <v>-0.39274074074074061</v>
      </c>
      <c r="F84">
        <v>0.33</v>
      </c>
      <c r="G84" s="1">
        <f t="shared" si="11"/>
        <v>-0.30629629629629612</v>
      </c>
      <c r="H84">
        <v>0.59949999999999903</v>
      </c>
      <c r="I84" s="1">
        <f t="shared" si="12"/>
        <v>-0.24075925925926001</v>
      </c>
      <c r="J84">
        <v>0.48299999999999998</v>
      </c>
      <c r="K84" s="1">
        <f t="shared" si="13"/>
        <v>-0.28804074074074082</v>
      </c>
      <c r="L84">
        <v>0.30499999999999999</v>
      </c>
      <c r="M84" s="1">
        <f t="shared" si="14"/>
        <v>-0.31074074074074071</v>
      </c>
      <c r="N84" s="1">
        <f t="shared" si="15"/>
        <v>0.4096840504992334</v>
      </c>
      <c r="O84" s="1">
        <f t="shared" si="16"/>
        <v>-0.31288412338219684</v>
      </c>
      <c r="P84" s="1">
        <f t="shared" si="17"/>
        <v>-0.20050030622244164</v>
      </c>
      <c r="Q84" s="1">
        <v>4.6956270029030203E-2</v>
      </c>
      <c r="R84" s="1">
        <f>VLOOKUP(B84,Foglio2!$A$2:$C$157,3,FALSE)</f>
        <v>5.8604884419263401</v>
      </c>
      <c r="S84" s="7">
        <f>VLOOKUP(B84,Foglio2!$A$2:$C$157,2,FALSE)</f>
        <v>10844.9400192176</v>
      </c>
      <c r="T84" s="6">
        <f t="shared" si="18"/>
        <v>1850.5181140930417</v>
      </c>
      <c r="U84" s="7" cm="1">
        <f t="array" ref="U84">IF(AND(C84="EU sup",O84&gt;=$O$3),SUM(SUMIF($B$5:$B$160,_xlfn._xlws.FILTER($B$5:$B$160,($O$5:$O$160&gt;=$O$3)*($C$5:$C$160="EU sup")),$S$5:$S$160))/SUM(SUMIF($B$5:$B$160,_xlfn._xlws.FILTER($B$5:$B$160,($O$5:$O$160&gt;=$O$3)*($C$5:$C$160="EU sup")),$R$5:$R$160)),IF(AND(C84="EU sup",O84&lt;$O$3),SUM(SUMIF($B$5:$B$160,_xlfn._xlws.FILTER($B$5:$B$160,($O$5:$O$160&lt;$O$3)*($C$5:$C$160="EU sup")),$S$5:$S$160))/SUM(SUMIF($B$5:$B$160,_xlfn._xlws.FILTER($B$5:$B$160,($O$5:$O$160&lt;$O$3)*($C$5:$C$160="EU sup")),$R$5:$R$160)),""))</f>
        <v>2204.1865813834825</v>
      </c>
    </row>
    <row r="85" spans="1:21" hidden="1" x14ac:dyDescent="0.2">
      <c r="B85" t="s">
        <v>99</v>
      </c>
      <c r="C85" t="s">
        <v>23</v>
      </c>
      <c r="D85">
        <v>0.17699999999999999</v>
      </c>
      <c r="E85" s="1">
        <f t="shared" si="10"/>
        <v>-0.6117407407407407</v>
      </c>
      <c r="F85">
        <v>0.31</v>
      </c>
      <c r="G85" s="1">
        <f t="shared" si="11"/>
        <v>-0.32629629629629614</v>
      </c>
      <c r="H85">
        <v>0.50649999999999995</v>
      </c>
      <c r="I85" s="1">
        <f t="shared" si="12"/>
        <v>-0.33375925925925909</v>
      </c>
      <c r="J85">
        <v>0.36659999999999998</v>
      </c>
      <c r="K85" s="1">
        <f t="shared" si="13"/>
        <v>-0.40444074074074082</v>
      </c>
      <c r="L85">
        <v>0.307</v>
      </c>
      <c r="M85" s="1">
        <f t="shared" si="14"/>
        <v>-0.3087407407407407</v>
      </c>
      <c r="N85" s="1">
        <f t="shared" si="15"/>
        <v>0.31553609695766421</v>
      </c>
      <c r="O85" s="1">
        <f t="shared" si="16"/>
        <v>-0.40703207692376603</v>
      </c>
      <c r="P85" s="1">
        <f t="shared" si="17"/>
        <v>-0.20050030622244164</v>
      </c>
      <c r="Q85" s="1"/>
      <c r="R85" s="1">
        <f>VLOOKUP(B85,Foglio2!$A$2:$C$157,3,FALSE)</f>
        <v>0</v>
      </c>
      <c r="S85" s="7">
        <f>VLOOKUP(B85,Foglio2!$A$2:$C$157,2,FALSE)</f>
        <v>0</v>
      </c>
      <c r="T85" s="6" t="str">
        <f t="shared" si="18"/>
        <v/>
      </c>
      <c r="U85" s="7" t="str" cm="1">
        <f t="array" ref="U85">IF(AND(C85="EU sup",O85&gt;=$O$3),SUM(SUMIF($B$5:$B$160,_xlfn._xlws.FILTER($B$5:$B$160,($O$5:$O$160&gt;=$O$3)*($C$5:$C$160="EU sup")),$S$5:$S$160))/SUM(SUMIF($B$5:$B$160,_xlfn._xlws.FILTER($B$5:$B$160,($O$5:$O$160&gt;=$O$3)*($C$5:$C$160="EU sup")),$R$5:$R$160)),IF(AND(C85="EU sup",O85&lt;$O$3),SUM(SUMIF($B$5:$B$160,_xlfn._xlws.FILTER($B$5:$B$160,($O$5:$O$160&lt;$O$3)*($C$5:$C$160="EU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86" spans="1:21" hidden="1" x14ac:dyDescent="0.2">
      <c r="B86" t="s">
        <v>100</v>
      </c>
      <c r="C86" t="s">
        <v>23</v>
      </c>
      <c r="D86">
        <v>0.36399999999999999</v>
      </c>
      <c r="E86" s="1">
        <f t="shared" si="10"/>
        <v>-0.42474074074074064</v>
      </c>
      <c r="F86">
        <v>0.24</v>
      </c>
      <c r="G86" s="1">
        <f t="shared" si="11"/>
        <v>-0.39629629629629615</v>
      </c>
      <c r="H86">
        <v>0.61750000000000005</v>
      </c>
      <c r="I86" s="1">
        <f t="shared" si="12"/>
        <v>-0.22275925925925899</v>
      </c>
      <c r="J86">
        <v>0.50460000000000005</v>
      </c>
      <c r="K86" s="1">
        <f t="shared" si="13"/>
        <v>-0.26644074074074076</v>
      </c>
      <c r="L86">
        <v>0.32200000000000001</v>
      </c>
      <c r="M86" s="1">
        <f t="shared" si="14"/>
        <v>-0.29374074074074069</v>
      </c>
      <c r="N86" s="1">
        <f t="shared" si="15"/>
        <v>0.38774887017174015</v>
      </c>
      <c r="O86" s="1">
        <f t="shared" si="16"/>
        <v>-0.3348193037096901</v>
      </c>
      <c r="P86" s="1">
        <f t="shared" si="17"/>
        <v>-0.20050030622244164</v>
      </c>
      <c r="Q86" s="1"/>
      <c r="R86" s="1">
        <f>VLOOKUP(B86,Foglio2!$A$2:$C$157,3,FALSE)</f>
        <v>0</v>
      </c>
      <c r="S86" s="7">
        <f>VLOOKUP(B86,Foglio2!$A$2:$C$157,2,FALSE)</f>
        <v>0</v>
      </c>
      <c r="T86" s="6" t="str">
        <f t="shared" si="18"/>
        <v/>
      </c>
      <c r="U86" s="7" t="str" cm="1">
        <f t="array" ref="U86">IF(AND(C86="EU sup",O86&gt;=$O$3),SUM(SUMIF($B$5:$B$160,_xlfn._xlws.FILTER($B$5:$B$160,($O$5:$O$160&gt;=$O$3)*($C$5:$C$160="EU sup")),$S$5:$S$160))/SUM(SUMIF($B$5:$B$160,_xlfn._xlws.FILTER($B$5:$B$160,($O$5:$O$160&gt;=$O$3)*($C$5:$C$160="EU sup")),$R$5:$R$160)),IF(AND(C86="EU sup",O86&lt;$O$3),SUM(SUMIF($B$5:$B$160,_xlfn._xlws.FILTER($B$5:$B$160,($O$5:$O$160&lt;$O$3)*($C$5:$C$160="EU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87" spans="1:21" hidden="1" x14ac:dyDescent="0.2">
      <c r="B87" t="s">
        <v>101</v>
      </c>
      <c r="C87" t="s">
        <v>23</v>
      </c>
      <c r="D87">
        <v>0.54299999999999904</v>
      </c>
      <c r="E87" s="1">
        <f t="shared" si="10"/>
        <v>-0.24574074074074159</v>
      </c>
      <c r="F87">
        <v>0.26</v>
      </c>
      <c r="G87" s="1">
        <f t="shared" si="11"/>
        <v>-0.37629629629629613</v>
      </c>
      <c r="H87">
        <v>0.66599999999999904</v>
      </c>
      <c r="I87" s="1">
        <f t="shared" si="12"/>
        <v>-0.17425925925926</v>
      </c>
      <c r="J87">
        <v>0.64339999999999997</v>
      </c>
      <c r="K87" s="1">
        <f t="shared" si="13"/>
        <v>-0.12764074074074083</v>
      </c>
      <c r="L87">
        <v>0.249</v>
      </c>
      <c r="M87" s="1">
        <f t="shared" si="14"/>
        <v>-0.3667407407407407</v>
      </c>
      <c r="N87" s="1">
        <f t="shared" si="15"/>
        <v>0.43210128922153657</v>
      </c>
      <c r="O87" s="1">
        <f t="shared" si="16"/>
        <v>-0.29046688465989368</v>
      </c>
      <c r="P87" s="1">
        <f t="shared" si="17"/>
        <v>-0.20050030622244164</v>
      </c>
      <c r="Q87" s="1"/>
      <c r="R87" s="1">
        <f>VLOOKUP(B87,Foglio2!$A$2:$C$157,3,FALSE)</f>
        <v>0</v>
      </c>
      <c r="S87" s="7">
        <f>VLOOKUP(B87,Foglio2!$A$2:$C$157,2,FALSE)</f>
        <v>0</v>
      </c>
      <c r="T87" s="6" t="str">
        <f t="shared" si="18"/>
        <v/>
      </c>
      <c r="U87" s="7" t="str" cm="1">
        <f t="array" ref="U87">IF(AND(C87="EU sup",O87&gt;=$O$3),SUM(SUMIF($B$5:$B$160,_xlfn._xlws.FILTER($B$5:$B$160,($O$5:$O$160&gt;=$O$3)*($C$5:$C$160="EU sup")),$S$5:$S$160))/SUM(SUMIF($B$5:$B$160,_xlfn._xlws.FILTER($B$5:$B$160,($O$5:$O$160&gt;=$O$3)*($C$5:$C$160="EU sup")),$R$5:$R$160)),IF(AND(C87="EU sup",O87&lt;$O$3),SUM(SUMIF($B$5:$B$160,_xlfn._xlws.FILTER($B$5:$B$160,($O$5:$O$160&lt;$O$3)*($C$5:$C$160="EU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88" spans="1:21" x14ac:dyDescent="0.2">
      <c r="A88" t="s">
        <v>192</v>
      </c>
      <c r="B88" t="s">
        <v>102</v>
      </c>
      <c r="C88" t="s">
        <v>16</v>
      </c>
      <c r="D88">
        <v>0.35099999999999998</v>
      </c>
      <c r="E88" s="1">
        <f t="shared" si="10"/>
        <v>-0.43774074074074065</v>
      </c>
      <c r="F88">
        <v>0.26</v>
      </c>
      <c r="G88" s="1">
        <f t="shared" si="11"/>
        <v>-0.37629629629629613</v>
      </c>
      <c r="H88">
        <v>0.67449999999999999</v>
      </c>
      <c r="I88" s="1">
        <f t="shared" si="12"/>
        <v>-0.16575925925925905</v>
      </c>
      <c r="J88">
        <v>0.56130000000000002</v>
      </c>
      <c r="K88" s="1">
        <f t="shared" si="13"/>
        <v>-0.20974074074074078</v>
      </c>
      <c r="L88">
        <v>0.317</v>
      </c>
      <c r="M88" s="1">
        <f t="shared" si="14"/>
        <v>-0.2987407407407407</v>
      </c>
      <c r="N88" s="1">
        <f t="shared" si="15"/>
        <v>0.40541829659041573</v>
      </c>
      <c r="O88" s="1">
        <f t="shared" si="16"/>
        <v>-0.31714987729101451</v>
      </c>
      <c r="P88" s="1">
        <f t="shared" si="17"/>
        <v>-0.20050030622244164</v>
      </c>
      <c r="Q88" s="1" t="s">
        <v>20</v>
      </c>
      <c r="R88" s="1">
        <f>VLOOKUP(B88,Foglio2!$A$2:$C$157,3,FALSE)</f>
        <v>5.3467915127478696</v>
      </c>
      <c r="S88" s="7">
        <f>VLOOKUP(B88,Foglio2!$A$2:$C$157,2,FALSE)</f>
        <v>80184.399392249994</v>
      </c>
      <c r="T88" s="6">
        <f t="shared" si="18"/>
        <v>14996.73200293552</v>
      </c>
      <c r="U88" s="7" cm="1">
        <f t="array" ref="U88">IF(AND(C88="EU sup",O88&gt;=$O$3),SUM(SUMIF($B$5:$B$160,_xlfn._xlws.FILTER($B$5:$B$160,($O$5:$O$160&gt;=$O$3)*($C$5:$C$160="EU sup")),$S$5:$S$160))/SUM(SUMIF($B$5:$B$160,_xlfn._xlws.FILTER($B$5:$B$160,($O$5:$O$160&gt;=$O$3)*($C$5:$C$160="EU sup")),$R$5:$R$160)),IF(AND(C88="EU sup",O88&lt;$O$3),SUM(SUMIF($B$5:$B$160,_xlfn._xlws.FILTER($B$5:$B$160,($O$5:$O$160&lt;$O$3)*($C$5:$C$160="EU sup")),$S$5:$S$160))/SUM(SUMIF($B$5:$B$160,_xlfn._xlws.FILTER($B$5:$B$160,($O$5:$O$160&lt;$O$3)*($C$5:$C$160="EU sup")),$R$5:$R$160)),""))</f>
        <v>2204.1865813834825</v>
      </c>
    </row>
    <row r="89" spans="1:21" hidden="1" x14ac:dyDescent="0.2">
      <c r="B89" t="s">
        <v>103</v>
      </c>
      <c r="C89" t="s">
        <v>23</v>
      </c>
      <c r="D89">
        <v>0.64700000000000002</v>
      </c>
      <c r="E89" s="1">
        <f t="shared" si="10"/>
        <v>-0.14174074074074061</v>
      </c>
      <c r="F89">
        <v>0.36</v>
      </c>
      <c r="G89" s="1">
        <f t="shared" si="11"/>
        <v>-0.27629629629629615</v>
      </c>
      <c r="H89">
        <v>0.61899999999999999</v>
      </c>
      <c r="I89" s="1">
        <f t="shared" si="12"/>
        <v>-0.22125925925925904</v>
      </c>
      <c r="J89">
        <v>0.45850000000000002</v>
      </c>
      <c r="K89" s="1">
        <f t="shared" si="13"/>
        <v>-0.31254074074074079</v>
      </c>
      <c r="L89">
        <v>0.34699999999999998</v>
      </c>
      <c r="M89" s="1">
        <f t="shared" si="14"/>
        <v>-0.26874074074074072</v>
      </c>
      <c r="N89" s="1">
        <f t="shared" si="15"/>
        <v>0.47001665679045107</v>
      </c>
      <c r="O89" s="1">
        <f t="shared" si="16"/>
        <v>-0.25255151709097917</v>
      </c>
      <c r="P89" s="1">
        <f t="shared" si="17"/>
        <v>-0.20050030622244164</v>
      </c>
      <c r="Q89" s="1"/>
      <c r="R89" s="1">
        <f>VLOOKUP(B89,Foglio2!$A$2:$C$157,3,FALSE)</f>
        <v>0</v>
      </c>
      <c r="S89" s="7">
        <f>VLOOKUP(B89,Foglio2!$A$2:$C$157,2,FALSE)</f>
        <v>0</v>
      </c>
      <c r="T89" s="6" t="str">
        <f t="shared" si="18"/>
        <v/>
      </c>
      <c r="U89" s="7" t="str" cm="1">
        <f t="array" ref="U89">IF(AND(C89="EU sup",O89&gt;=$O$3),SUM(SUMIF($B$5:$B$160,_xlfn._xlws.FILTER($B$5:$B$160,($O$5:$O$160&gt;=$O$3)*($C$5:$C$160="EU sup")),$S$5:$S$160))/SUM(SUMIF($B$5:$B$160,_xlfn._xlws.FILTER($B$5:$B$160,($O$5:$O$160&gt;=$O$3)*($C$5:$C$160="EU sup")),$R$5:$R$160)),IF(AND(C89="EU sup",O89&lt;$O$3),SUM(SUMIF($B$5:$B$160,_xlfn._xlws.FILTER($B$5:$B$160,($O$5:$O$160&lt;$O$3)*($C$5:$C$160="EU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90" spans="1:21" hidden="1" x14ac:dyDescent="0.2">
      <c r="B90" t="s">
        <v>104</v>
      </c>
      <c r="C90" t="s">
        <v>23</v>
      </c>
      <c r="D90">
        <v>0.61899999999999999</v>
      </c>
      <c r="E90" s="1">
        <f t="shared" si="10"/>
        <v>-0.16974074074074064</v>
      </c>
      <c r="F90">
        <v>0.37</v>
      </c>
      <c r="G90" s="1">
        <f t="shared" si="11"/>
        <v>-0.26629629629629614</v>
      </c>
      <c r="H90">
        <v>0.6905</v>
      </c>
      <c r="I90" s="1">
        <f t="shared" si="12"/>
        <v>-0.14975925925925904</v>
      </c>
      <c r="J90">
        <v>0.64290000000000003</v>
      </c>
      <c r="K90" s="1">
        <f t="shared" si="13"/>
        <v>-0.12814074074074078</v>
      </c>
      <c r="L90">
        <v>0.32299999999999901</v>
      </c>
      <c r="M90" s="1">
        <f t="shared" si="14"/>
        <v>-0.29274074074074169</v>
      </c>
      <c r="N90" s="1">
        <f t="shared" si="15"/>
        <v>0.5049872356970535</v>
      </c>
      <c r="O90" s="1">
        <f t="shared" si="16"/>
        <v>-0.21758093818437674</v>
      </c>
      <c r="P90" s="1">
        <f t="shared" si="17"/>
        <v>-0.20050030622244164</v>
      </c>
      <c r="Q90" s="1"/>
      <c r="R90" s="1">
        <f>VLOOKUP(B90,Foglio2!$A$2:$C$157,3,FALSE)</f>
        <v>0</v>
      </c>
      <c r="S90" s="7">
        <f>VLOOKUP(B90,Foglio2!$A$2:$C$157,2,FALSE)</f>
        <v>0</v>
      </c>
      <c r="T90" s="6" t="str">
        <f t="shared" si="18"/>
        <v/>
      </c>
      <c r="U90" s="7" t="str" cm="1">
        <f t="array" ref="U90">IF(AND(C90="EU sup",O90&gt;=$O$3),SUM(SUMIF($B$5:$B$160,_xlfn._xlws.FILTER($B$5:$B$160,($O$5:$O$160&gt;=$O$3)*($C$5:$C$160="EU sup")),$S$5:$S$160))/SUM(SUMIF($B$5:$B$160,_xlfn._xlws.FILTER($B$5:$B$160,($O$5:$O$160&gt;=$O$3)*($C$5:$C$160="EU sup")),$R$5:$R$160)),IF(AND(C90="EU sup",O90&lt;$O$3),SUM(SUMIF($B$5:$B$160,_xlfn._xlws.FILTER($B$5:$B$160,($O$5:$O$160&lt;$O$3)*($C$5:$C$160="EU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91" spans="1:21" hidden="1" x14ac:dyDescent="0.2">
      <c r="B91" t="s">
        <v>105</v>
      </c>
      <c r="C91" t="s">
        <v>14</v>
      </c>
      <c r="D91">
        <v>0.73099999999999998</v>
      </c>
      <c r="E91" s="1">
        <f t="shared" si="10"/>
        <v>-5.7740740740740648E-2</v>
      </c>
      <c r="F91">
        <v>0.62</v>
      </c>
      <c r="G91" s="1">
        <f t="shared" si="11"/>
        <v>-1.6296296296296142E-2</v>
      </c>
      <c r="H91">
        <v>0.85250000000000004</v>
      </c>
      <c r="I91" s="1">
        <f t="shared" si="12"/>
        <v>1.2240740740740996E-2</v>
      </c>
      <c r="J91">
        <v>0.8679</v>
      </c>
      <c r="K91" s="1">
        <f t="shared" si="13"/>
        <v>9.6859259259259201E-2</v>
      </c>
      <c r="L91">
        <v>0.55899999999999905</v>
      </c>
      <c r="M91" s="1">
        <f t="shared" si="14"/>
        <v>-5.6740740740741646E-2</v>
      </c>
      <c r="N91" s="1">
        <f t="shared" si="15"/>
        <v>0.71544621441928158</v>
      </c>
      <c r="O91" s="1">
        <f t="shared" si="16"/>
        <v>-7.1219594621486637E-3</v>
      </c>
      <c r="P91" s="1">
        <f t="shared" si="17"/>
        <v>-0.20050030622244164</v>
      </c>
      <c r="Q91" s="1"/>
      <c r="R91" s="1">
        <f>VLOOKUP(B91,Foglio2!$A$2:$C$157,3,FALSE)</f>
        <v>0</v>
      </c>
      <c r="S91" s="7">
        <f>VLOOKUP(B91,Foglio2!$A$2:$C$157,2,FALSE)</f>
        <v>0</v>
      </c>
      <c r="T91" s="6" t="str">
        <f t="shared" si="18"/>
        <v/>
      </c>
      <c r="U91" s="7" t="str" cm="1">
        <f t="array" ref="U91">IF(AND(C91="EU sup",O91&gt;=$O$3),SUM(SUMIF($B$5:$B$160,_xlfn._xlws.FILTER($B$5:$B$160,($O$5:$O$160&gt;=$O$3)*($C$5:$C$160="EU sup")),$S$5:$S$160))/SUM(SUMIF($B$5:$B$160,_xlfn._xlws.FILTER($B$5:$B$160,($O$5:$O$160&gt;=$O$3)*($C$5:$C$160="EU sup")),$R$5:$R$160)),IF(AND(C91="EU sup",O91&lt;$O$3),SUM(SUMIF($B$5:$B$160,_xlfn._xlws.FILTER($B$5:$B$160,($O$5:$O$160&lt;$O$3)*($C$5:$C$160="EU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92" spans="1:21" hidden="1" x14ac:dyDescent="0.2">
      <c r="B92" t="s">
        <v>106</v>
      </c>
      <c r="C92" t="s">
        <v>14</v>
      </c>
      <c r="D92">
        <v>0.88099999999999901</v>
      </c>
      <c r="E92" s="1">
        <f t="shared" si="10"/>
        <v>9.2259259259258375E-2</v>
      </c>
      <c r="F92">
        <v>0.77</v>
      </c>
      <c r="G92" s="1">
        <f t="shared" si="11"/>
        <v>0.13370370370370388</v>
      </c>
      <c r="H92">
        <v>0.88800000000000001</v>
      </c>
      <c r="I92" s="1">
        <f t="shared" si="12"/>
        <v>4.7740740740740972E-2</v>
      </c>
      <c r="J92">
        <v>0.81979999999999997</v>
      </c>
      <c r="K92" s="1">
        <f t="shared" si="13"/>
        <v>4.8759259259259169E-2</v>
      </c>
      <c r="L92">
        <v>0.72299999999999998</v>
      </c>
      <c r="M92" s="1">
        <f t="shared" si="14"/>
        <v>0.10725925925925928</v>
      </c>
      <c r="N92" s="1">
        <f t="shared" si="15"/>
        <v>0.81385148850331279</v>
      </c>
      <c r="O92" s="1">
        <f t="shared" si="16"/>
        <v>9.128331462188255E-2</v>
      </c>
      <c r="P92" s="1">
        <f t="shared" si="17"/>
        <v>-0.20050030622244164</v>
      </c>
      <c r="Q92" s="1"/>
      <c r="R92" s="1">
        <f>VLOOKUP(B92,Foglio2!$A$2:$C$157,3,FALSE)</f>
        <v>0</v>
      </c>
      <c r="S92" s="7">
        <f>VLOOKUP(B92,Foglio2!$A$2:$C$157,2,FALSE)</f>
        <v>0</v>
      </c>
      <c r="T92" s="6" t="str">
        <f t="shared" si="18"/>
        <v/>
      </c>
      <c r="U92" s="7" t="str" cm="1">
        <f t="array" ref="U92">IF(AND(C92="EU sup",O92&gt;=$O$3),SUM(SUMIF($B$5:$B$160,_xlfn._xlws.FILTER($B$5:$B$160,($O$5:$O$160&gt;=$O$3)*($C$5:$C$160="EU sup")),$S$5:$S$160))/SUM(SUMIF($B$5:$B$160,_xlfn._xlws.FILTER($B$5:$B$160,($O$5:$O$160&gt;=$O$3)*($C$5:$C$160="EU sup")),$R$5:$R$160)),IF(AND(C92="EU sup",O92&lt;$O$3),SUM(SUMIF($B$5:$B$160,_xlfn._xlws.FILTER($B$5:$B$160,($O$5:$O$160&lt;$O$3)*($C$5:$C$160="EU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93" spans="1:21" hidden="1" x14ac:dyDescent="0.2">
      <c r="B93" t="s">
        <v>107</v>
      </c>
      <c r="C93" t="s">
        <v>14</v>
      </c>
      <c r="D93">
        <v>0.73699999999999999</v>
      </c>
      <c r="E93" s="1">
        <f t="shared" si="10"/>
        <v>-5.1740740740740643E-2</v>
      </c>
      <c r="F93">
        <v>0.59</v>
      </c>
      <c r="G93" s="1">
        <f t="shared" si="11"/>
        <v>-4.6296296296296169E-2</v>
      </c>
      <c r="H93">
        <v>0.86550000000000005</v>
      </c>
      <c r="I93" s="1">
        <f t="shared" si="12"/>
        <v>2.5240740740741008E-2</v>
      </c>
      <c r="J93">
        <v>0.8327</v>
      </c>
      <c r="K93" s="1">
        <f t="shared" si="13"/>
        <v>6.1659259259259191E-2</v>
      </c>
      <c r="L93">
        <v>0.61099999999999999</v>
      </c>
      <c r="M93" s="1">
        <f t="shared" si="14"/>
        <v>-4.7407407407407121E-3</v>
      </c>
      <c r="N93" s="1">
        <f t="shared" si="15"/>
        <v>0.71849420439017808</v>
      </c>
      <c r="O93" s="1">
        <f t="shared" si="16"/>
        <v>-4.0739694912521607E-3</v>
      </c>
      <c r="P93" s="1">
        <f t="shared" si="17"/>
        <v>-0.20050030622244164</v>
      </c>
      <c r="Q93" s="1"/>
      <c r="R93" s="1">
        <f>VLOOKUP(B93,Foglio2!$A$2:$C$157,3,FALSE)</f>
        <v>0</v>
      </c>
      <c r="S93" s="7">
        <f>VLOOKUP(B93,Foglio2!$A$2:$C$157,2,FALSE)</f>
        <v>0</v>
      </c>
      <c r="T93" s="6" t="str">
        <f t="shared" si="18"/>
        <v/>
      </c>
      <c r="U93" s="7" t="str" cm="1">
        <f t="array" ref="U93">IF(AND(C93="EU sup",O93&gt;=$O$3),SUM(SUMIF($B$5:$B$160,_xlfn._xlws.FILTER($B$5:$B$160,($O$5:$O$160&gt;=$O$3)*($C$5:$C$160="EU sup")),$S$5:$S$160))/SUM(SUMIF($B$5:$B$160,_xlfn._xlws.FILTER($B$5:$B$160,($O$5:$O$160&gt;=$O$3)*($C$5:$C$160="EU sup")),$R$5:$R$160)),IF(AND(C93="EU sup",O93&lt;$O$3),SUM(SUMIF($B$5:$B$160,_xlfn._xlws.FILTER($B$5:$B$160,($O$5:$O$160&lt;$O$3)*($C$5:$C$160="EU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94" spans="1:21" hidden="1" x14ac:dyDescent="0.2">
      <c r="B94" t="s">
        <v>108</v>
      </c>
      <c r="C94" t="s">
        <v>18</v>
      </c>
      <c r="D94">
        <v>0.504</v>
      </c>
      <c r="E94" s="1">
        <f t="shared" si="10"/>
        <v>-0.28474074074074063</v>
      </c>
      <c r="F94">
        <v>0.38</v>
      </c>
      <c r="G94" s="1">
        <f t="shared" si="11"/>
        <v>-0.25629629629629613</v>
      </c>
      <c r="H94">
        <v>0.51949999999999996</v>
      </c>
      <c r="I94" s="1">
        <f t="shared" si="12"/>
        <v>-0.32075925925925908</v>
      </c>
      <c r="J94">
        <v>0.43689999999999901</v>
      </c>
      <c r="K94" s="1">
        <f t="shared" si="13"/>
        <v>-0.33414074074074179</v>
      </c>
      <c r="L94">
        <v>0.28399999999999997</v>
      </c>
      <c r="M94" s="1">
        <f t="shared" si="14"/>
        <v>-0.33174074074074072</v>
      </c>
      <c r="N94" s="1">
        <f t="shared" si="15"/>
        <v>0.41524079508773437</v>
      </c>
      <c r="O94" s="1">
        <f t="shared" si="16"/>
        <v>-0.30732737879369587</v>
      </c>
      <c r="P94" s="1">
        <f t="shared" si="17"/>
        <v>-0.20050030622244164</v>
      </c>
      <c r="Q94" s="1"/>
      <c r="R94" s="1">
        <f>VLOOKUP(B94,Foglio2!$A$2:$C$157,3,FALSE)</f>
        <v>0.11762089232294599</v>
      </c>
      <c r="S94" s="7">
        <f>VLOOKUP(B94,Foglio2!$A$2:$C$157,2,FALSE)</f>
        <v>40.894043690047504</v>
      </c>
      <c r="T94" s="6">
        <f t="shared" si="18"/>
        <v>347.67669996727034</v>
      </c>
      <c r="U94" s="7" t="str" cm="1">
        <f t="array" ref="U94">IF(AND(C94="EU sup",O94&gt;=$O$3),SUM(SUMIF($B$5:$B$160,_xlfn._xlws.FILTER($B$5:$B$160,($O$5:$O$160&gt;=$O$3)*($C$5:$C$160="EU sup")),$S$5:$S$160))/SUM(SUMIF($B$5:$B$160,_xlfn._xlws.FILTER($B$5:$B$160,($O$5:$O$160&gt;=$O$3)*($C$5:$C$160="EU sup")),$R$5:$R$160)),IF(AND(C94="EU sup",O94&lt;$O$3),SUM(SUMIF($B$5:$B$160,_xlfn._xlws.FILTER($B$5:$B$160,($O$5:$O$160&lt;$O$3)*($C$5:$C$160="EU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95" spans="1:21" hidden="1" x14ac:dyDescent="0.2">
      <c r="B95" t="s">
        <v>109</v>
      </c>
      <c r="C95" t="s">
        <v>18</v>
      </c>
      <c r="D95">
        <v>0.623</v>
      </c>
      <c r="E95" s="1">
        <f t="shared" si="10"/>
        <v>-0.16574074074074063</v>
      </c>
      <c r="F95">
        <v>0.39</v>
      </c>
      <c r="G95" s="1">
        <f t="shared" si="11"/>
        <v>-0.24629629629629612</v>
      </c>
      <c r="H95">
        <v>0.76049999999999995</v>
      </c>
      <c r="I95" s="1">
        <f t="shared" si="12"/>
        <v>-7.9759259259259085E-2</v>
      </c>
      <c r="J95">
        <v>0.7762</v>
      </c>
      <c r="K95" s="1">
        <f t="shared" si="13"/>
        <v>5.1592592592591968E-3</v>
      </c>
      <c r="L95">
        <v>0.42699999999999999</v>
      </c>
      <c r="M95" s="1">
        <f t="shared" si="14"/>
        <v>-0.18874074074074071</v>
      </c>
      <c r="N95" s="1">
        <f t="shared" si="15"/>
        <v>0.5720192932990622</v>
      </c>
      <c r="O95" s="1">
        <f t="shared" si="16"/>
        <v>-0.15054888058236804</v>
      </c>
      <c r="P95" s="1">
        <f t="shared" si="17"/>
        <v>-0.20050030622244164</v>
      </c>
      <c r="Q95" s="1"/>
      <c r="R95" s="1">
        <f>VLOOKUP(B95,Foglio2!$A$2:$C$157,3,FALSE)</f>
        <v>9.9412747875354097E-6</v>
      </c>
      <c r="S95" s="7">
        <f>VLOOKUP(B95,Foglio2!$A$2:$C$157,2,FALSE)</f>
        <v>0</v>
      </c>
      <c r="T95" s="6">
        <f t="shared" si="18"/>
        <v>0</v>
      </c>
      <c r="U95" s="7" t="str" cm="1">
        <f t="array" ref="U95">IF(AND(C95="EU sup",O95&gt;=$O$3),SUM(SUMIF($B$5:$B$160,_xlfn._xlws.FILTER($B$5:$B$160,($O$5:$O$160&gt;=$O$3)*($C$5:$C$160="EU sup")),$S$5:$S$160))/SUM(SUMIF($B$5:$B$160,_xlfn._xlws.FILTER($B$5:$B$160,($O$5:$O$160&gt;=$O$3)*($C$5:$C$160="EU sup")),$R$5:$R$160)),IF(AND(C95="EU sup",O95&lt;$O$3),SUM(SUMIF($B$5:$B$160,_xlfn._xlws.FILTER($B$5:$B$160,($O$5:$O$160&lt;$O$3)*($C$5:$C$160="EU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96" spans="1:21" hidden="1" x14ac:dyDescent="0.2">
      <c r="B96" t="s">
        <v>110</v>
      </c>
      <c r="C96" t="s">
        <v>23</v>
      </c>
      <c r="D96">
        <v>0.56999999999999995</v>
      </c>
      <c r="E96" s="1">
        <f t="shared" si="10"/>
        <v>-0.21874074074074068</v>
      </c>
      <c r="F96">
        <v>0.26</v>
      </c>
      <c r="G96" s="1">
        <f t="shared" si="11"/>
        <v>-0.37629629629629613</v>
      </c>
      <c r="H96">
        <v>0.66049999999999998</v>
      </c>
      <c r="I96" s="1">
        <f t="shared" si="12"/>
        <v>-0.17975925925925906</v>
      </c>
      <c r="J96">
        <v>0.56659999999999999</v>
      </c>
      <c r="K96" s="1">
        <f t="shared" si="13"/>
        <v>-0.20444074074074081</v>
      </c>
      <c r="L96">
        <v>0.28000000000000003</v>
      </c>
      <c r="M96" s="1">
        <f t="shared" si="14"/>
        <v>-0.33574074074074067</v>
      </c>
      <c r="N96" s="1">
        <f t="shared" si="15"/>
        <v>0.4347415259529962</v>
      </c>
      <c r="O96" s="1">
        <f t="shared" si="16"/>
        <v>-0.28782664792843404</v>
      </c>
      <c r="P96" s="1">
        <f t="shared" si="17"/>
        <v>-0.20050030622244164</v>
      </c>
      <c r="Q96" s="1"/>
      <c r="R96" s="1">
        <f>VLOOKUP(B96,Foglio2!$A$2:$C$157,3,FALSE)</f>
        <v>0</v>
      </c>
      <c r="S96" s="7">
        <f>VLOOKUP(B96,Foglio2!$A$2:$C$157,2,FALSE)</f>
        <v>0</v>
      </c>
      <c r="T96" s="6" t="str">
        <f t="shared" si="18"/>
        <v/>
      </c>
      <c r="U96" s="7" t="str" cm="1">
        <f t="array" ref="U96">IF(AND(C96="EU sup",O96&gt;=$O$3),SUM(SUMIF($B$5:$B$160,_xlfn._xlws.FILTER($B$5:$B$160,($O$5:$O$160&gt;=$O$3)*($C$5:$C$160="EU sup")),$S$5:$S$160))/SUM(SUMIF($B$5:$B$160,_xlfn._xlws.FILTER($B$5:$B$160,($O$5:$O$160&gt;=$O$3)*($C$5:$C$160="EU sup")),$R$5:$R$160)),IF(AND(C96="EU sup",O96&lt;$O$3),SUM(SUMIF($B$5:$B$160,_xlfn._xlws.FILTER($B$5:$B$160,($O$5:$O$160&lt;$O$3)*($C$5:$C$160="EU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97" spans="1:21" hidden="1" x14ac:dyDescent="0.2">
      <c r="B97" t="s">
        <v>111</v>
      </c>
      <c r="C97" t="s">
        <v>18</v>
      </c>
      <c r="D97">
        <v>0.52500000000000002</v>
      </c>
      <c r="E97" s="1">
        <f t="shared" si="10"/>
        <v>-0.26374074074074061</v>
      </c>
      <c r="F97">
        <v>0.31</v>
      </c>
      <c r="G97" s="1">
        <f t="shared" si="11"/>
        <v>-0.32629629629629614</v>
      </c>
      <c r="H97">
        <v>0.64149999999999996</v>
      </c>
      <c r="I97" s="1">
        <f t="shared" si="12"/>
        <v>-0.19875925925925908</v>
      </c>
      <c r="J97">
        <v>0.47979999999999901</v>
      </c>
      <c r="K97" s="1">
        <f t="shared" si="13"/>
        <v>-0.2912407407407418</v>
      </c>
      <c r="L97">
        <v>0.45500000000000002</v>
      </c>
      <c r="M97" s="1">
        <f t="shared" si="14"/>
        <v>-0.16074074074074068</v>
      </c>
      <c r="N97" s="1">
        <f t="shared" si="15"/>
        <v>0.469415968921509</v>
      </c>
      <c r="O97" s="1">
        <f t="shared" si="16"/>
        <v>-0.25315220495992125</v>
      </c>
      <c r="P97" s="1">
        <f t="shared" si="17"/>
        <v>-0.20050030622244164</v>
      </c>
      <c r="Q97" s="1"/>
      <c r="R97" s="1">
        <f>VLOOKUP(B97,Foglio2!$A$2:$C$157,3,FALSE)</f>
        <v>23.9091294985835</v>
      </c>
      <c r="S97" s="7">
        <f>VLOOKUP(B97,Foglio2!$A$2:$C$157,2,FALSE)</f>
        <v>5106.1425532984804</v>
      </c>
      <c r="T97" s="6">
        <f t="shared" si="18"/>
        <v>213.56455297132396</v>
      </c>
      <c r="U97" s="7" t="str" cm="1">
        <f t="array" ref="U97">IF(AND(C97="EU sup",O97&gt;=$O$3),SUM(SUMIF($B$5:$B$160,_xlfn._xlws.FILTER($B$5:$B$160,($O$5:$O$160&gt;=$O$3)*($C$5:$C$160="EU sup")),$S$5:$S$160))/SUM(SUMIF($B$5:$B$160,_xlfn._xlws.FILTER($B$5:$B$160,($O$5:$O$160&gt;=$O$3)*($C$5:$C$160="EU sup")),$R$5:$R$160)),IF(AND(C97="EU sup",O97&lt;$O$3),SUM(SUMIF($B$5:$B$160,_xlfn._xlws.FILTER($B$5:$B$160,($O$5:$O$160&lt;$O$3)*($C$5:$C$160="EU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98" spans="1:21" hidden="1" x14ac:dyDescent="0.2">
      <c r="B98" t="s">
        <v>112</v>
      </c>
      <c r="C98" t="s">
        <v>23</v>
      </c>
      <c r="D98">
        <v>0.61</v>
      </c>
      <c r="E98" s="1">
        <f t="shared" si="10"/>
        <v>-0.17874074074074064</v>
      </c>
      <c r="F98">
        <v>0.4</v>
      </c>
      <c r="G98" s="1">
        <f t="shared" si="11"/>
        <v>-0.23629629629629612</v>
      </c>
      <c r="H98">
        <v>0.78500000000000003</v>
      </c>
      <c r="I98" s="1">
        <f t="shared" si="12"/>
        <v>-5.5259259259259008E-2</v>
      </c>
      <c r="J98">
        <v>0.74349999999999905</v>
      </c>
      <c r="K98" s="1">
        <f t="shared" si="13"/>
        <v>-2.7540740740741754E-2</v>
      </c>
      <c r="L98">
        <v>0.54299999999999904</v>
      </c>
      <c r="M98" s="1">
        <f t="shared" si="14"/>
        <v>-7.2740740740741661E-2</v>
      </c>
      <c r="N98" s="1">
        <f t="shared" si="15"/>
        <v>0.59933281503903402</v>
      </c>
      <c r="O98" s="1">
        <f t="shared" si="16"/>
        <v>-0.12323535884239623</v>
      </c>
      <c r="P98" s="1">
        <f t="shared" si="17"/>
        <v>-0.20050030622244164</v>
      </c>
      <c r="Q98" s="1"/>
      <c r="R98" s="1">
        <f>VLOOKUP(B98,Foglio2!$A$2:$C$157,3,FALSE)</f>
        <v>0</v>
      </c>
      <c r="S98" s="7">
        <f>VLOOKUP(B98,Foglio2!$A$2:$C$157,2,FALSE)</f>
        <v>0</v>
      </c>
      <c r="T98" s="6" t="str">
        <f t="shared" si="18"/>
        <v/>
      </c>
      <c r="U98" s="7" t="str" cm="1">
        <f t="array" ref="U98">IF(AND(C98="EU sup",O98&gt;=$O$3),SUM(SUMIF($B$5:$B$160,_xlfn._xlws.FILTER($B$5:$B$160,($O$5:$O$160&gt;=$O$3)*($C$5:$C$160="EU sup")),$S$5:$S$160))/SUM(SUMIF($B$5:$B$160,_xlfn._xlws.FILTER($B$5:$B$160,($O$5:$O$160&gt;=$O$3)*($C$5:$C$160="EU sup")),$R$5:$R$160)),IF(AND(C98="EU sup",O98&lt;$O$3),SUM(SUMIF($B$5:$B$160,_xlfn._xlws.FILTER($B$5:$B$160,($O$5:$O$160&lt;$O$3)*($C$5:$C$160="EU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99" spans="1:21" hidden="1" x14ac:dyDescent="0.2">
      <c r="B99" t="s">
        <v>113</v>
      </c>
      <c r="C99" t="s">
        <v>23</v>
      </c>
      <c r="D99">
        <v>0.32299999999999901</v>
      </c>
      <c r="E99" s="1">
        <f t="shared" si="10"/>
        <v>-0.46574074074074162</v>
      </c>
      <c r="F99">
        <v>0.28000000000000003</v>
      </c>
      <c r="G99" s="1">
        <f t="shared" si="11"/>
        <v>-0.35629629629629611</v>
      </c>
      <c r="H99">
        <v>0.60650000000000004</v>
      </c>
      <c r="I99" s="1">
        <f t="shared" si="12"/>
        <v>-0.233759259259259</v>
      </c>
      <c r="J99">
        <v>0.52290000000000003</v>
      </c>
      <c r="K99" s="1">
        <f t="shared" si="13"/>
        <v>-0.24814074074074077</v>
      </c>
      <c r="L99">
        <v>0.28499999999999998</v>
      </c>
      <c r="M99" s="1">
        <f t="shared" si="14"/>
        <v>-0.33074074074074072</v>
      </c>
      <c r="N99" s="1">
        <f t="shared" si="15"/>
        <v>0.38237630496271019</v>
      </c>
      <c r="O99" s="1">
        <f t="shared" si="16"/>
        <v>-0.34019186891872005</v>
      </c>
      <c r="P99" s="1">
        <f t="shared" si="17"/>
        <v>-0.20050030622244164</v>
      </c>
      <c r="Q99" s="1"/>
      <c r="R99" s="1">
        <f>VLOOKUP(B99,Foglio2!$A$2:$C$157,3,FALSE)</f>
        <v>0</v>
      </c>
      <c r="S99" s="7">
        <f>VLOOKUP(B99,Foglio2!$A$2:$C$157,2,FALSE)</f>
        <v>0</v>
      </c>
      <c r="T99" s="6" t="str">
        <f t="shared" si="18"/>
        <v/>
      </c>
      <c r="U99" s="7" t="str" cm="1">
        <f t="array" ref="U99">IF(AND(C99="EU sup",O99&gt;=$O$3),SUM(SUMIF($B$5:$B$160,_xlfn._xlws.FILTER($B$5:$B$160,($O$5:$O$160&gt;=$O$3)*($C$5:$C$160="EU sup")),$S$5:$S$160))/SUM(SUMIF($B$5:$B$160,_xlfn._xlws.FILTER($B$5:$B$160,($O$5:$O$160&gt;=$O$3)*($C$5:$C$160="EU sup")),$R$5:$R$160)),IF(AND(C99="EU sup",O99&lt;$O$3),SUM(SUMIF($B$5:$B$160,_xlfn._xlws.FILTER($B$5:$B$160,($O$5:$O$160&lt;$O$3)*($C$5:$C$160="EU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100" spans="1:21" hidden="1" x14ac:dyDescent="0.2">
      <c r="B100" t="s">
        <v>114</v>
      </c>
      <c r="C100" t="s">
        <v>14</v>
      </c>
      <c r="D100">
        <v>0.77</v>
      </c>
      <c r="E100" s="1">
        <f t="shared" si="10"/>
        <v>-1.8740740740740613E-2</v>
      </c>
      <c r="F100">
        <v>0.51</v>
      </c>
      <c r="G100" s="1">
        <f t="shared" si="11"/>
        <v>-0.12629629629629613</v>
      </c>
      <c r="H100">
        <v>0.83699999999999897</v>
      </c>
      <c r="I100" s="1">
        <f t="shared" si="12"/>
        <v>-3.2592592592600722E-3</v>
      </c>
      <c r="J100">
        <v>0.59760000000000002</v>
      </c>
      <c r="K100" s="1">
        <f t="shared" si="13"/>
        <v>-0.17344074074074078</v>
      </c>
      <c r="L100">
        <v>0.752</v>
      </c>
      <c r="M100" s="1">
        <f t="shared" si="14"/>
        <v>0.1362592592592593</v>
      </c>
      <c r="N100" s="1">
        <f t="shared" si="15"/>
        <v>0.68215482879044265</v>
      </c>
      <c r="O100" s="1">
        <f t="shared" si="16"/>
        <v>-4.0413345090987596E-2</v>
      </c>
      <c r="P100" s="1">
        <f t="shared" si="17"/>
        <v>-0.20050030622244164</v>
      </c>
      <c r="Q100" s="1"/>
      <c r="R100" s="1">
        <f>VLOOKUP(B100,Foglio2!$A$2:$C$157,3,FALSE)</f>
        <v>0</v>
      </c>
      <c r="S100" s="7">
        <f>VLOOKUP(B100,Foglio2!$A$2:$C$157,2,FALSE)</f>
        <v>0</v>
      </c>
      <c r="T100" s="6" t="str">
        <f t="shared" si="18"/>
        <v/>
      </c>
      <c r="U100" s="7" t="str" cm="1">
        <f t="array" ref="U100">IF(AND(C100="EU sup",O100&gt;=$O$3),SUM(SUMIF($B$5:$B$160,_xlfn._xlws.FILTER($B$5:$B$160,($O$5:$O$160&gt;=$O$3)*($C$5:$C$160="EU sup")),$S$5:$S$160))/SUM(SUMIF($B$5:$B$160,_xlfn._xlws.FILTER($B$5:$B$160,($O$5:$O$160&gt;=$O$3)*($C$5:$C$160="EU sup")),$R$5:$R$160)),IF(AND(C100="EU sup",O100&lt;$O$3),SUM(SUMIF($B$5:$B$160,_xlfn._xlws.FILTER($B$5:$B$160,($O$5:$O$160&lt;$O$3)*($C$5:$C$160="EU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101" spans="1:21" x14ac:dyDescent="0.2">
      <c r="A101" t="s">
        <v>193</v>
      </c>
      <c r="B101" t="s">
        <v>115</v>
      </c>
      <c r="C101" t="s">
        <v>16</v>
      </c>
      <c r="D101">
        <v>0.36599999999999999</v>
      </c>
      <c r="E101" s="1">
        <f t="shared" si="10"/>
        <v>-0.42274074074074064</v>
      </c>
      <c r="F101">
        <v>0.33</v>
      </c>
      <c r="G101" s="1">
        <f t="shared" si="11"/>
        <v>-0.30629629629629612</v>
      </c>
      <c r="H101">
        <v>0.51300000000000001</v>
      </c>
      <c r="I101" s="1">
        <f t="shared" si="12"/>
        <v>-0.32725925925925903</v>
      </c>
      <c r="J101">
        <v>0.45739999999999997</v>
      </c>
      <c r="K101" s="1">
        <f t="shared" si="13"/>
        <v>-0.31364074074074083</v>
      </c>
      <c r="L101">
        <v>0.29599999999999999</v>
      </c>
      <c r="M101" s="1">
        <f t="shared" si="14"/>
        <v>-0.31974074074074071</v>
      </c>
      <c r="N101" s="1">
        <f t="shared" si="15"/>
        <v>0.38436165289761598</v>
      </c>
      <c r="O101" s="1">
        <f t="shared" si="16"/>
        <v>-0.33820652098381426</v>
      </c>
      <c r="P101" s="1">
        <f t="shared" si="17"/>
        <v>-0.20050030622244164</v>
      </c>
      <c r="Q101" s="1">
        <v>0.21912853882268299</v>
      </c>
      <c r="R101" s="1">
        <f>VLOOKUP(B101,Foglio2!$A$2:$C$157,3,FALSE)</f>
        <v>102.180019121813</v>
      </c>
      <c r="S101" s="7">
        <f>VLOOKUP(B101,Foglio2!$A$2:$C$157,2,FALSE)</f>
        <v>127536.49461218101</v>
      </c>
      <c r="T101" s="6">
        <f t="shared" si="18"/>
        <v>1248.1549299784285</v>
      </c>
      <c r="U101" s="7" cm="1">
        <f t="array" ref="U101">IF(AND(C101="EU sup",O101&gt;=$O$3),SUM(SUMIF($B$5:$B$160,_xlfn._xlws.FILTER($B$5:$B$160,($O$5:$O$160&gt;=$O$3)*($C$5:$C$160="EU sup")),$S$5:$S$160))/SUM(SUMIF($B$5:$B$160,_xlfn._xlws.FILTER($B$5:$B$160,($O$5:$O$160&gt;=$O$3)*($C$5:$C$160="EU sup")),$R$5:$R$160)),IF(AND(C101="EU sup",O101&lt;$O$3),SUM(SUMIF($B$5:$B$160,_xlfn._xlws.FILTER($B$5:$B$160,($O$5:$O$160&lt;$O$3)*($C$5:$C$160="EU sup")),$S$5:$S$160))/SUM(SUMIF($B$5:$B$160,_xlfn._xlws.FILTER($B$5:$B$160,($O$5:$O$160&lt;$O$3)*($C$5:$C$160="EU sup")),$R$5:$R$160)),""))</f>
        <v>2204.1865813834825</v>
      </c>
    </row>
    <row r="102" spans="1:21" hidden="1" x14ac:dyDescent="0.2">
      <c r="B102" t="s">
        <v>116</v>
      </c>
      <c r="C102" t="s">
        <v>23</v>
      </c>
      <c r="D102">
        <v>0.64500000000000002</v>
      </c>
      <c r="E102" s="1">
        <f t="shared" si="10"/>
        <v>-0.14374074074074061</v>
      </c>
      <c r="F102">
        <v>0.45</v>
      </c>
      <c r="G102" s="1">
        <f t="shared" si="11"/>
        <v>-0.18629629629629613</v>
      </c>
      <c r="H102">
        <v>0.74450000000000005</v>
      </c>
      <c r="I102" s="1">
        <f t="shared" si="12"/>
        <v>-9.5759259259258989E-2</v>
      </c>
      <c r="J102">
        <v>0.74280000000000002</v>
      </c>
      <c r="K102" s="1">
        <f t="shared" si="13"/>
        <v>-2.8240740740740788E-2</v>
      </c>
      <c r="L102">
        <v>0.46899999999999997</v>
      </c>
      <c r="M102" s="1">
        <f t="shared" si="14"/>
        <v>-0.14674074074074073</v>
      </c>
      <c r="N102" s="1">
        <f t="shared" si="15"/>
        <v>0.59612362492208593</v>
      </c>
      <c r="O102" s="1">
        <f t="shared" si="16"/>
        <v>-0.12644454895934432</v>
      </c>
      <c r="P102" s="1">
        <f t="shared" si="17"/>
        <v>-0.20050030622244164</v>
      </c>
      <c r="Q102" s="1"/>
      <c r="R102" s="1">
        <f>VLOOKUP(B102,Foglio2!$A$2:$C$157,3,FALSE)</f>
        <v>0</v>
      </c>
      <c r="S102" s="7">
        <f>VLOOKUP(B102,Foglio2!$A$2:$C$157,2,FALSE)</f>
        <v>0</v>
      </c>
      <c r="T102" s="6" t="str">
        <f t="shared" si="18"/>
        <v/>
      </c>
      <c r="U102" s="7" t="str" cm="1">
        <f t="array" ref="U102">IF(AND(C102="EU sup",O102&gt;=$O$3),SUM(SUMIF($B$5:$B$160,_xlfn._xlws.FILTER($B$5:$B$160,($O$5:$O$160&gt;=$O$3)*($C$5:$C$160="EU sup")),$S$5:$S$160))/SUM(SUMIF($B$5:$B$160,_xlfn._xlws.FILTER($B$5:$B$160,($O$5:$O$160&gt;=$O$3)*($C$5:$C$160="EU sup")),$R$5:$R$160)),IF(AND(C102="EU sup",O102&lt;$O$3),SUM(SUMIF($B$5:$B$160,_xlfn._xlws.FILTER($B$5:$B$160,($O$5:$O$160&lt;$O$3)*($C$5:$C$160="EU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103" spans="1:21" hidden="1" x14ac:dyDescent="0.2">
      <c r="B103" t="s">
        <v>117</v>
      </c>
      <c r="C103" t="s">
        <v>23</v>
      </c>
      <c r="D103">
        <v>0.63500000000000001</v>
      </c>
      <c r="E103" s="1">
        <f t="shared" si="10"/>
        <v>-0.15374074074074062</v>
      </c>
      <c r="F103">
        <v>0.33</v>
      </c>
      <c r="G103" s="1">
        <f t="shared" si="11"/>
        <v>-0.30629629629629612</v>
      </c>
      <c r="H103">
        <v>0.77349999999999997</v>
      </c>
      <c r="I103" s="1">
        <f t="shared" si="12"/>
        <v>-6.6759259259259074E-2</v>
      </c>
      <c r="J103">
        <v>0.59329999999999905</v>
      </c>
      <c r="K103" s="1">
        <f t="shared" si="13"/>
        <v>-0.17774074074074175</v>
      </c>
      <c r="L103">
        <v>0.29599999999999999</v>
      </c>
      <c r="M103" s="1">
        <f t="shared" si="14"/>
        <v>-0.31974074074074071</v>
      </c>
      <c r="N103" s="1">
        <f t="shared" si="15"/>
        <v>0.49075282527277836</v>
      </c>
      <c r="O103" s="1">
        <f t="shared" si="16"/>
        <v>-0.23181534860865188</v>
      </c>
      <c r="P103" s="1">
        <f t="shared" si="17"/>
        <v>-0.20050030622244164</v>
      </c>
      <c r="Q103" s="1"/>
      <c r="R103" s="1">
        <f>VLOOKUP(B103,Foglio2!$A$2:$C$157,3,FALSE)</f>
        <v>0</v>
      </c>
      <c r="S103" s="7">
        <f>VLOOKUP(B103,Foglio2!$A$2:$C$157,2,FALSE)</f>
        <v>0</v>
      </c>
      <c r="T103" s="6" t="str">
        <f t="shared" si="18"/>
        <v/>
      </c>
      <c r="U103" s="7" t="str" cm="1">
        <f t="array" ref="U103">IF(AND(C103="EU sup",O103&gt;=$O$3),SUM(SUMIF($B$5:$B$160,_xlfn._xlws.FILTER($B$5:$B$160,($O$5:$O$160&gt;=$O$3)*($C$5:$C$160="EU sup")),$S$5:$S$160))/SUM(SUMIF($B$5:$B$160,_xlfn._xlws.FILTER($B$5:$B$160,($O$5:$O$160&gt;=$O$3)*($C$5:$C$160="EU sup")),$R$5:$R$160)),IF(AND(C103="EU sup",O103&lt;$O$3),SUM(SUMIF($B$5:$B$160,_xlfn._xlws.FILTER($B$5:$B$160,($O$5:$O$160&lt;$O$3)*($C$5:$C$160="EU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104" spans="1:21" x14ac:dyDescent="0.2">
      <c r="A104" t="s">
        <v>194</v>
      </c>
      <c r="B104" t="s">
        <v>118</v>
      </c>
      <c r="C104" t="s">
        <v>16</v>
      </c>
      <c r="D104">
        <v>0.312</v>
      </c>
      <c r="E104" s="1">
        <f t="shared" si="10"/>
        <v>-0.47674074074074063</v>
      </c>
      <c r="F104">
        <v>0.44</v>
      </c>
      <c r="G104" s="1">
        <f t="shared" si="11"/>
        <v>-0.19629629629629614</v>
      </c>
      <c r="H104">
        <v>0.51800000000000002</v>
      </c>
      <c r="I104" s="1">
        <f t="shared" si="12"/>
        <v>-0.32225925925925902</v>
      </c>
      <c r="J104">
        <v>0.37869999999999998</v>
      </c>
      <c r="K104" s="1">
        <f t="shared" si="13"/>
        <v>-0.39234074074074082</v>
      </c>
      <c r="L104">
        <v>0.307</v>
      </c>
      <c r="M104" s="1">
        <f t="shared" si="14"/>
        <v>-0.3087407407407407</v>
      </c>
      <c r="N104" s="1">
        <f t="shared" si="15"/>
        <v>0.38324292149279715</v>
      </c>
      <c r="O104" s="1">
        <f t="shared" si="16"/>
        <v>-0.33932525238863309</v>
      </c>
      <c r="P104" s="1">
        <f t="shared" si="17"/>
        <v>-0.20050030622244164</v>
      </c>
      <c r="Q104" s="1" t="s">
        <v>20</v>
      </c>
      <c r="R104" s="1">
        <f>VLOOKUP(B104,Foglio2!$A$2:$C$157,3,FALSE)</f>
        <v>39.203735580736499</v>
      </c>
      <c r="S104" s="7">
        <f>VLOOKUP(B104,Foglio2!$A$2:$C$157,2,FALSE)</f>
        <v>18442.4118602175</v>
      </c>
      <c r="T104" s="6">
        <f t="shared" si="18"/>
        <v>470.42486097369584</v>
      </c>
      <c r="U104" s="7" cm="1">
        <f t="array" ref="U104">IF(AND(C104="EU sup",O104&gt;=$O$3),SUM(SUMIF($B$5:$B$160,_xlfn._xlws.FILTER($B$5:$B$160,($O$5:$O$160&gt;=$O$3)*($C$5:$C$160="EU sup")),$S$5:$S$160))/SUM(SUMIF($B$5:$B$160,_xlfn._xlws.FILTER($B$5:$B$160,($O$5:$O$160&gt;=$O$3)*($C$5:$C$160="EU sup")),$R$5:$R$160)),IF(AND(C104="EU sup",O104&lt;$O$3),SUM(SUMIF($B$5:$B$160,_xlfn._xlws.FILTER($B$5:$B$160,($O$5:$O$160&lt;$O$3)*($C$5:$C$160="EU sup")),$S$5:$S$160))/SUM(SUMIF($B$5:$B$160,_xlfn._xlws.FILTER($B$5:$B$160,($O$5:$O$160&lt;$O$3)*($C$5:$C$160="EU sup")),$R$5:$R$160)),""))</f>
        <v>2204.1865813834825</v>
      </c>
    </row>
    <row r="105" spans="1:21" hidden="1" x14ac:dyDescent="0.2">
      <c r="B105" t="s">
        <v>119</v>
      </c>
      <c r="C105" t="s">
        <v>23</v>
      </c>
      <c r="D105">
        <v>0.40299999999999903</v>
      </c>
      <c r="E105" s="1">
        <f t="shared" si="10"/>
        <v>-0.38574074074074161</v>
      </c>
      <c r="F105">
        <v>0.3</v>
      </c>
      <c r="G105" s="1">
        <f t="shared" si="11"/>
        <v>-0.33629629629629615</v>
      </c>
      <c r="H105">
        <v>0.53299999999999903</v>
      </c>
      <c r="I105" s="1">
        <f t="shared" si="12"/>
        <v>-0.30725925925926001</v>
      </c>
      <c r="J105">
        <v>0.59450000000000003</v>
      </c>
      <c r="K105" s="1">
        <f t="shared" si="13"/>
        <v>-0.17654074074074078</v>
      </c>
      <c r="L105">
        <v>0.28100000000000003</v>
      </c>
      <c r="M105" s="1">
        <f t="shared" si="14"/>
        <v>-0.33474074074074067</v>
      </c>
      <c r="N105" s="1">
        <f t="shared" si="15"/>
        <v>0.40401951015042786</v>
      </c>
      <c r="O105" s="1">
        <f t="shared" si="16"/>
        <v>-0.31854866373100238</v>
      </c>
      <c r="P105" s="1">
        <f t="shared" si="17"/>
        <v>-0.20050030622244164</v>
      </c>
      <c r="Q105" s="1"/>
      <c r="R105" s="1">
        <f>VLOOKUP(B105,Foglio2!$A$2:$C$157,3,FALSE)</f>
        <v>0</v>
      </c>
      <c r="S105" s="7">
        <f>VLOOKUP(B105,Foglio2!$A$2:$C$157,2,FALSE)</f>
        <v>801.84399392249998</v>
      </c>
      <c r="T105" s="6" t="str">
        <f t="shared" si="18"/>
        <v/>
      </c>
      <c r="U105" s="7" t="str" cm="1">
        <f t="array" ref="U105">IF(AND(C105="EU sup",O105&gt;=$O$3),SUM(SUMIF($B$5:$B$160,_xlfn._xlws.FILTER($B$5:$B$160,($O$5:$O$160&gt;=$O$3)*($C$5:$C$160="EU sup")),$S$5:$S$160))/SUM(SUMIF($B$5:$B$160,_xlfn._xlws.FILTER($B$5:$B$160,($O$5:$O$160&gt;=$O$3)*($C$5:$C$160="EU sup")),$R$5:$R$160)),IF(AND(C105="EU sup",O105&lt;$O$3),SUM(SUMIF($B$5:$B$160,_xlfn._xlws.FILTER($B$5:$B$160,($O$5:$O$160&lt;$O$3)*($C$5:$C$160="EU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106" spans="1:21" hidden="1" x14ac:dyDescent="0.2">
      <c r="B106" t="s">
        <v>120</v>
      </c>
      <c r="C106" t="s">
        <v>23</v>
      </c>
      <c r="D106">
        <v>0.81399999999999995</v>
      </c>
      <c r="E106" s="1">
        <f t="shared" si="10"/>
        <v>2.5259259259259315E-2</v>
      </c>
      <c r="F106">
        <v>0.5</v>
      </c>
      <c r="G106" s="1">
        <f t="shared" si="11"/>
        <v>-0.13629629629629614</v>
      </c>
      <c r="H106">
        <v>0.754</v>
      </c>
      <c r="I106" s="1">
        <f t="shared" si="12"/>
        <v>-8.6259259259259036E-2</v>
      </c>
      <c r="J106">
        <v>0.65559999999999996</v>
      </c>
      <c r="K106" s="1">
        <f t="shared" si="13"/>
        <v>-0.11544074074074084</v>
      </c>
      <c r="L106">
        <v>0.44799999999999901</v>
      </c>
      <c r="M106" s="1">
        <f t="shared" si="14"/>
        <v>-0.16774074074074169</v>
      </c>
      <c r="N106" s="1">
        <f t="shared" si="15"/>
        <v>0.61798302061266741</v>
      </c>
      <c r="O106" s="1">
        <f t="shared" si="16"/>
        <v>-0.10458515326876283</v>
      </c>
      <c r="P106" s="1">
        <f t="shared" si="17"/>
        <v>-0.20050030622244164</v>
      </c>
      <c r="Q106" s="1"/>
      <c r="R106" s="1">
        <f>VLOOKUP(B106,Foglio2!$A$2:$C$157,3,FALSE)</f>
        <v>0</v>
      </c>
      <c r="S106" s="7">
        <f>VLOOKUP(B106,Foglio2!$A$2:$C$157,2,FALSE)</f>
        <v>0</v>
      </c>
      <c r="T106" s="6" t="str">
        <f t="shared" si="18"/>
        <v/>
      </c>
      <c r="U106" s="7" t="str" cm="1">
        <f t="array" ref="U106">IF(AND(C106="EU sup",O106&gt;=$O$3),SUM(SUMIF($B$5:$B$160,_xlfn._xlws.FILTER($B$5:$B$160,($O$5:$O$160&gt;=$O$3)*($C$5:$C$160="EU sup")),$S$5:$S$160))/SUM(SUMIF($B$5:$B$160,_xlfn._xlws.FILTER($B$5:$B$160,($O$5:$O$160&gt;=$O$3)*($C$5:$C$160="EU sup")),$R$5:$R$160)),IF(AND(C106="EU sup",O106&lt;$O$3),SUM(SUMIF($B$5:$B$160,_xlfn._xlws.FILTER($B$5:$B$160,($O$5:$O$160&lt;$O$3)*($C$5:$C$160="EU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107" spans="1:21" hidden="1" x14ac:dyDescent="0.2">
      <c r="B107" t="s">
        <v>121</v>
      </c>
      <c r="C107" t="s">
        <v>23</v>
      </c>
      <c r="D107">
        <v>0.59099999999999997</v>
      </c>
      <c r="E107" s="1">
        <f t="shared" si="10"/>
        <v>-0.19774074074074066</v>
      </c>
      <c r="F107">
        <v>0.34</v>
      </c>
      <c r="G107" s="1">
        <f t="shared" si="11"/>
        <v>-0.29629629629629611</v>
      </c>
      <c r="H107">
        <v>0.72199999999999898</v>
      </c>
      <c r="I107" s="1">
        <f t="shared" si="12"/>
        <v>-0.11825925925926006</v>
      </c>
      <c r="J107">
        <v>0.60340000000000005</v>
      </c>
      <c r="K107" s="1">
        <f t="shared" si="13"/>
        <v>-0.16764074074074076</v>
      </c>
      <c r="L107">
        <v>0.40600000000000003</v>
      </c>
      <c r="M107" s="1">
        <f t="shared" si="14"/>
        <v>-0.20974074074074067</v>
      </c>
      <c r="N107" s="1">
        <f t="shared" si="15"/>
        <v>0.51303499132090147</v>
      </c>
      <c r="O107" s="1">
        <f t="shared" si="16"/>
        <v>-0.20953318256052877</v>
      </c>
      <c r="P107" s="1">
        <f t="shared" si="17"/>
        <v>-0.20050030622244164</v>
      </c>
      <c r="Q107" s="1"/>
      <c r="R107" s="1">
        <f>VLOOKUP(B107,Foglio2!$A$2:$C$157,3,FALSE)</f>
        <v>0</v>
      </c>
      <c r="S107" s="7">
        <f>VLOOKUP(B107,Foglio2!$A$2:$C$157,2,FALSE)</f>
        <v>0</v>
      </c>
      <c r="T107" s="6" t="str">
        <f t="shared" si="18"/>
        <v/>
      </c>
      <c r="U107" s="7" t="str" cm="1">
        <f t="array" ref="U107">IF(AND(C107="EU sup",O107&gt;=$O$3),SUM(SUMIF($B$5:$B$160,_xlfn._xlws.FILTER($B$5:$B$160,($O$5:$O$160&gt;=$O$3)*($C$5:$C$160="EU sup")),$S$5:$S$160))/SUM(SUMIF($B$5:$B$160,_xlfn._xlws.FILTER($B$5:$B$160,($O$5:$O$160&gt;=$O$3)*($C$5:$C$160="EU sup")),$R$5:$R$160)),IF(AND(C107="EU sup",O107&lt;$O$3),SUM(SUMIF($B$5:$B$160,_xlfn._xlws.FILTER($B$5:$B$160,($O$5:$O$160&lt;$O$3)*($C$5:$C$160="EU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108" spans="1:21" hidden="1" x14ac:dyDescent="0.2">
      <c r="B108" t="s">
        <v>122</v>
      </c>
      <c r="C108" t="s">
        <v>18</v>
      </c>
      <c r="D108">
        <v>0.73</v>
      </c>
      <c r="E108" s="1">
        <f t="shared" si="10"/>
        <v>-5.8740740740740649E-2</v>
      </c>
      <c r="F108">
        <v>0.47</v>
      </c>
      <c r="G108" s="1">
        <f t="shared" si="11"/>
        <v>-0.16629629629629616</v>
      </c>
      <c r="H108">
        <v>0.65749999999999997</v>
      </c>
      <c r="I108" s="1">
        <f t="shared" si="12"/>
        <v>-0.18275925925925907</v>
      </c>
      <c r="J108">
        <v>0.62829999999999997</v>
      </c>
      <c r="K108" s="1">
        <f t="shared" si="13"/>
        <v>-0.14274074074074083</v>
      </c>
      <c r="L108">
        <v>0.35</v>
      </c>
      <c r="M108" s="1">
        <f t="shared" si="14"/>
        <v>-0.26574074074074072</v>
      </c>
      <c r="N108" s="1">
        <f t="shared" si="15"/>
        <v>0.54841625134542304</v>
      </c>
      <c r="O108" s="1">
        <f t="shared" si="16"/>
        <v>-0.1741519225360072</v>
      </c>
      <c r="P108" s="1">
        <f t="shared" si="17"/>
        <v>-0.20050030622244164</v>
      </c>
      <c r="Q108" s="1"/>
      <c r="R108" s="1">
        <f>VLOOKUP(B108,Foglio2!$A$2:$C$157,3,FALSE)</f>
        <v>71.021893399433395</v>
      </c>
      <c r="S108" s="7">
        <f>VLOOKUP(B108,Foglio2!$A$2:$C$157,2,FALSE)</f>
        <v>33489.014399093998</v>
      </c>
      <c r="T108" s="6">
        <f t="shared" si="18"/>
        <v>471.53085895287001</v>
      </c>
      <c r="U108" s="7" t="str" cm="1">
        <f t="array" ref="U108">IF(AND(C108="EU sup",O108&gt;=$O$3),SUM(SUMIF($B$5:$B$160,_xlfn._xlws.FILTER($B$5:$B$160,($O$5:$O$160&gt;=$O$3)*($C$5:$C$160="EU sup")),$S$5:$S$160))/SUM(SUMIF($B$5:$B$160,_xlfn._xlws.FILTER($B$5:$B$160,($O$5:$O$160&gt;=$O$3)*($C$5:$C$160="EU sup")),$R$5:$R$160)),IF(AND(C108="EU sup",O108&lt;$O$3),SUM(SUMIF($B$5:$B$160,_xlfn._xlws.FILTER($B$5:$B$160,($O$5:$O$160&lt;$O$3)*($C$5:$C$160="EU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109" spans="1:21" hidden="1" x14ac:dyDescent="0.2">
      <c r="B109" t="s">
        <v>123</v>
      </c>
      <c r="C109" t="s">
        <v>23</v>
      </c>
      <c r="D109">
        <v>0.65200000000000002</v>
      </c>
      <c r="E109" s="1">
        <f t="shared" si="10"/>
        <v>-0.13674074074074061</v>
      </c>
      <c r="F109">
        <v>0.49</v>
      </c>
      <c r="G109" s="1">
        <f t="shared" si="11"/>
        <v>-0.14629629629629615</v>
      </c>
      <c r="H109">
        <v>0.78149999999999997</v>
      </c>
      <c r="I109" s="1">
        <f t="shared" si="12"/>
        <v>-5.8759259259259067E-2</v>
      </c>
      <c r="J109">
        <v>0.80909999999999904</v>
      </c>
      <c r="K109" s="1">
        <f t="shared" si="13"/>
        <v>3.8059259259258238E-2</v>
      </c>
      <c r="L109">
        <v>0.50900000000000001</v>
      </c>
      <c r="M109" s="1">
        <f t="shared" si="14"/>
        <v>-0.10674074074074069</v>
      </c>
      <c r="N109" s="1">
        <f t="shared" si="15"/>
        <v>0.6344808640839078</v>
      </c>
      <c r="O109" s="1">
        <f t="shared" si="16"/>
        <v>-8.808730979752244E-2</v>
      </c>
      <c r="P109" s="1">
        <f t="shared" si="17"/>
        <v>-0.20050030622244164</v>
      </c>
      <c r="Q109" s="1"/>
      <c r="R109" s="1">
        <f>VLOOKUP(B109,Foglio2!$A$2:$C$157,3,FALSE)</f>
        <v>0</v>
      </c>
      <c r="S109" s="7">
        <f>VLOOKUP(B109,Foglio2!$A$2:$C$157,2,FALSE)</f>
        <v>1764.0567866295</v>
      </c>
      <c r="T109" s="6" t="str">
        <f t="shared" si="18"/>
        <v/>
      </c>
      <c r="U109" s="7" t="str" cm="1">
        <f t="array" ref="U109">IF(AND(C109="EU sup",O109&gt;=$O$3),SUM(SUMIF($B$5:$B$160,_xlfn._xlws.FILTER($B$5:$B$160,($O$5:$O$160&gt;=$O$3)*($C$5:$C$160="EU sup")),$S$5:$S$160))/SUM(SUMIF($B$5:$B$160,_xlfn._xlws.FILTER($B$5:$B$160,($O$5:$O$160&gt;=$O$3)*($C$5:$C$160="EU sup")),$R$5:$R$160)),IF(AND(C109="EU sup",O109&lt;$O$3),SUM(SUMIF($B$5:$B$160,_xlfn._xlws.FILTER($B$5:$B$160,($O$5:$O$160&lt;$O$3)*($C$5:$C$160="EU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110" spans="1:21" hidden="1" x14ac:dyDescent="0.2">
      <c r="B110" t="s">
        <v>124</v>
      </c>
      <c r="C110" t="s">
        <v>23</v>
      </c>
      <c r="D110">
        <v>0.373</v>
      </c>
      <c r="E110" s="1">
        <f t="shared" si="10"/>
        <v>-0.41574074074074063</v>
      </c>
      <c r="F110">
        <v>0.32</v>
      </c>
      <c r="G110" s="1">
        <f t="shared" si="11"/>
        <v>-0.31629629629629613</v>
      </c>
      <c r="H110">
        <v>0.64599999999999902</v>
      </c>
      <c r="I110" s="1">
        <f t="shared" si="12"/>
        <v>-0.19425925925926002</v>
      </c>
      <c r="J110">
        <v>0.66839999999999999</v>
      </c>
      <c r="K110" s="1">
        <f t="shared" si="13"/>
        <v>-0.10264074074074081</v>
      </c>
      <c r="L110">
        <v>0.377</v>
      </c>
      <c r="M110" s="1">
        <f t="shared" si="14"/>
        <v>-0.2387407407407407</v>
      </c>
      <c r="N110" s="1">
        <f t="shared" si="15"/>
        <v>0.45466740820250218</v>
      </c>
      <c r="O110" s="1">
        <f t="shared" si="16"/>
        <v>-0.26790076567892807</v>
      </c>
      <c r="P110" s="1">
        <f t="shared" si="17"/>
        <v>-0.20050030622244164</v>
      </c>
      <c r="Q110" s="1"/>
      <c r="R110" s="1">
        <f>VLOOKUP(B110,Foglio2!$A$2:$C$157,3,FALSE)</f>
        <v>0</v>
      </c>
      <c r="S110" s="7">
        <f>VLOOKUP(B110,Foglio2!$A$2:$C$157,2,FALSE)</f>
        <v>0</v>
      </c>
      <c r="T110" s="6" t="str">
        <f t="shared" si="18"/>
        <v/>
      </c>
      <c r="U110" s="7" t="str" cm="1">
        <f t="array" ref="U110">IF(AND(C110="EU sup",O110&gt;=$O$3),SUM(SUMIF($B$5:$B$160,_xlfn._xlws.FILTER($B$5:$B$160,($O$5:$O$160&gt;=$O$3)*($C$5:$C$160="EU sup")),$S$5:$S$160))/SUM(SUMIF($B$5:$B$160,_xlfn._xlws.FILTER($B$5:$B$160,($O$5:$O$160&gt;=$O$3)*($C$5:$C$160="EU sup")),$R$5:$R$160)),IF(AND(C110="EU sup",O110&lt;$O$3),SUM(SUMIF($B$5:$B$160,_xlfn._xlws.FILTER($B$5:$B$160,($O$5:$O$160&lt;$O$3)*($C$5:$C$160="EU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111" spans="1:21" x14ac:dyDescent="0.2">
      <c r="A111" t="s">
        <v>195</v>
      </c>
      <c r="B111" t="s">
        <v>125</v>
      </c>
      <c r="C111" t="s">
        <v>16</v>
      </c>
      <c r="D111">
        <v>0.42299999999999999</v>
      </c>
      <c r="E111" s="1">
        <f t="shared" si="10"/>
        <v>-0.36574074074074064</v>
      </c>
      <c r="F111">
        <v>0.24</v>
      </c>
      <c r="G111" s="1">
        <f t="shared" si="11"/>
        <v>-0.39629629629629615</v>
      </c>
      <c r="H111">
        <v>0.5655</v>
      </c>
      <c r="I111" s="1">
        <f t="shared" si="12"/>
        <v>-0.27475925925925904</v>
      </c>
      <c r="J111">
        <v>0.49559999999999998</v>
      </c>
      <c r="K111" s="1">
        <f t="shared" si="13"/>
        <v>-0.27544074074074082</v>
      </c>
      <c r="L111">
        <v>0.28299999999999997</v>
      </c>
      <c r="M111" s="1">
        <f t="shared" si="14"/>
        <v>-0.33274074074074073</v>
      </c>
      <c r="N111" s="1">
        <f t="shared" si="15"/>
        <v>0.38122413731451776</v>
      </c>
      <c r="O111" s="1">
        <f t="shared" si="16"/>
        <v>-0.34134403656691248</v>
      </c>
      <c r="P111" s="1">
        <f t="shared" si="17"/>
        <v>-0.20050030622244164</v>
      </c>
      <c r="Q111" s="1">
        <v>0.12508358017454499</v>
      </c>
      <c r="R111" s="1">
        <f>VLOOKUP(B111,Foglio2!$A$2:$C$157,3,FALSE)</f>
        <v>44.406471161473</v>
      </c>
      <c r="S111" s="7">
        <f>VLOOKUP(B111,Foglio2!$A$2:$C$157,2,FALSE)</f>
        <v>160695.14929144201</v>
      </c>
      <c r="T111" s="6">
        <f t="shared" si="18"/>
        <v>3618.7327001759359</v>
      </c>
      <c r="U111" s="7" cm="1">
        <f t="array" ref="U111">IF(AND(C111="EU sup",O111&gt;=$O$3),SUM(SUMIF($B$5:$B$160,_xlfn._xlws.FILTER($B$5:$B$160,($O$5:$O$160&gt;=$O$3)*($C$5:$C$160="EU sup")),$S$5:$S$160))/SUM(SUMIF($B$5:$B$160,_xlfn._xlws.FILTER($B$5:$B$160,($O$5:$O$160&gt;=$O$3)*($C$5:$C$160="EU sup")),$R$5:$R$160)),IF(AND(C111="EU sup",O111&lt;$O$3),SUM(SUMIF($B$5:$B$160,_xlfn._xlws.FILTER($B$5:$B$160,($O$5:$O$160&lt;$O$3)*($C$5:$C$160="EU sup")),$S$5:$S$160))/SUM(SUMIF($B$5:$B$160,_xlfn._xlws.FILTER($B$5:$B$160,($O$5:$O$160&lt;$O$3)*($C$5:$C$160="EU sup")),$R$5:$R$160)),""))</f>
        <v>2204.1865813834825</v>
      </c>
    </row>
    <row r="112" spans="1:21" hidden="1" x14ac:dyDescent="0.2">
      <c r="B112" t="s">
        <v>126</v>
      </c>
      <c r="C112" t="s">
        <v>23</v>
      </c>
      <c r="D112">
        <v>0.25</v>
      </c>
      <c r="E112" s="1">
        <f t="shared" si="10"/>
        <v>-0.53874074074074063</v>
      </c>
      <c r="F112">
        <v>0.19</v>
      </c>
      <c r="G112" s="1">
        <f t="shared" si="11"/>
        <v>-0.44629629629629614</v>
      </c>
      <c r="H112">
        <v>0.5645</v>
      </c>
      <c r="I112" s="1">
        <f t="shared" si="12"/>
        <v>-0.27575925925925904</v>
      </c>
      <c r="J112">
        <v>0.37090000000000001</v>
      </c>
      <c r="K112" s="1">
        <f t="shared" si="13"/>
        <v>-0.4001407407407408</v>
      </c>
      <c r="L112">
        <v>0.377</v>
      </c>
      <c r="M112" s="1">
        <f t="shared" si="14"/>
        <v>-0.2387407407407407</v>
      </c>
      <c r="N112" s="1">
        <f t="shared" si="15"/>
        <v>0.3271833146594329</v>
      </c>
      <c r="O112" s="1">
        <f t="shared" si="16"/>
        <v>-0.39538485922199734</v>
      </c>
      <c r="P112" s="1">
        <f t="shared" si="17"/>
        <v>-0.20050030622244164</v>
      </c>
      <c r="Q112" s="1"/>
      <c r="R112" s="1">
        <f>VLOOKUP(B112,Foglio2!$A$2:$C$157,3,FALSE)</f>
        <v>0</v>
      </c>
      <c r="S112" s="7">
        <f>VLOOKUP(B112,Foglio2!$A$2:$C$157,2,FALSE)</f>
        <v>0</v>
      </c>
      <c r="T112" s="6" t="str">
        <f t="shared" si="18"/>
        <v/>
      </c>
      <c r="U112" s="7" t="str" cm="1">
        <f t="array" ref="U112">IF(AND(C112="EU sup",O112&gt;=$O$3),SUM(SUMIF($B$5:$B$160,_xlfn._xlws.FILTER($B$5:$B$160,($O$5:$O$160&gt;=$O$3)*($C$5:$C$160="EU sup")),$S$5:$S$160))/SUM(SUMIF($B$5:$B$160,_xlfn._xlws.FILTER($B$5:$B$160,($O$5:$O$160&gt;=$O$3)*($C$5:$C$160="EU sup")),$R$5:$R$160)),IF(AND(C112="EU sup",O112&lt;$O$3),SUM(SUMIF($B$5:$B$160,_xlfn._xlws.FILTER($B$5:$B$160,($O$5:$O$160&lt;$O$3)*($C$5:$C$160="EU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113" spans="1:25" hidden="1" x14ac:dyDescent="0.2">
      <c r="B113" t="s">
        <v>127</v>
      </c>
      <c r="C113" t="s">
        <v>14</v>
      </c>
      <c r="D113">
        <v>0.9</v>
      </c>
      <c r="E113" s="1">
        <f t="shared" si="10"/>
        <v>0.11125925925925939</v>
      </c>
      <c r="F113">
        <v>0.8</v>
      </c>
      <c r="G113" s="1">
        <f t="shared" si="11"/>
        <v>0.16370370370370391</v>
      </c>
      <c r="H113">
        <v>0.88349999999999995</v>
      </c>
      <c r="I113" s="1">
        <f t="shared" si="12"/>
        <v>4.3240740740740913E-2</v>
      </c>
      <c r="J113">
        <v>0.87</v>
      </c>
      <c r="K113" s="1">
        <f t="shared" si="13"/>
        <v>9.8959259259259191E-2</v>
      </c>
      <c r="L113">
        <v>0.626</v>
      </c>
      <c r="M113" s="1">
        <f t="shared" si="14"/>
        <v>1.0259259259259301E-2</v>
      </c>
      <c r="N113" s="1">
        <f t="shared" si="15"/>
        <v>0.80895903007514458</v>
      </c>
      <c r="O113" s="1">
        <f t="shared" si="16"/>
        <v>8.6390856193714338E-2</v>
      </c>
      <c r="P113" s="1">
        <f t="shared" si="17"/>
        <v>-0.20050030622244164</v>
      </c>
      <c r="Q113" s="1"/>
      <c r="R113" s="1">
        <f>VLOOKUP(B113,Foglio2!$A$2:$C$157,3,FALSE)</f>
        <v>21.577219116147301</v>
      </c>
      <c r="S113" s="7">
        <f>VLOOKUP(B113,Foglio2!$A$2:$C$157,2,FALSE)</f>
        <v>5550.36412593154</v>
      </c>
      <c r="T113" s="6">
        <f t="shared" si="18"/>
        <v>257.23259777150469</v>
      </c>
      <c r="U113" s="7" t="str" cm="1">
        <f t="array" ref="U113">IF(AND(C113="EU sup",O113&gt;=$O$3),SUM(SUMIF($B$5:$B$160,_xlfn._xlws.FILTER($B$5:$B$160,($O$5:$O$160&gt;=$O$3)*($C$5:$C$160="EU sup")),$S$5:$S$160))/SUM(SUMIF($B$5:$B$160,_xlfn._xlws.FILTER($B$5:$B$160,($O$5:$O$160&gt;=$O$3)*($C$5:$C$160="EU sup")),$R$5:$R$160)),IF(AND(C113="EU sup",O113&lt;$O$3),SUM(SUMIF($B$5:$B$160,_xlfn._xlws.FILTER($B$5:$B$160,($O$5:$O$160&lt;$O$3)*($C$5:$C$160="EU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114" spans="1:25" x14ac:dyDescent="0.2">
      <c r="A114" t="s">
        <v>196</v>
      </c>
      <c r="B114" t="s">
        <v>128</v>
      </c>
      <c r="C114" t="s">
        <v>16</v>
      </c>
      <c r="D114">
        <v>0.252</v>
      </c>
      <c r="E114" s="1">
        <f t="shared" si="10"/>
        <v>-0.53674074074074063</v>
      </c>
      <c r="F114">
        <v>0.44</v>
      </c>
      <c r="G114" s="1">
        <f t="shared" si="11"/>
        <v>-0.19629629629629614</v>
      </c>
      <c r="H114">
        <v>0.47799999999999998</v>
      </c>
      <c r="I114" s="1">
        <f t="shared" si="12"/>
        <v>-0.36225925925925906</v>
      </c>
      <c r="J114">
        <v>0.30590000000000001</v>
      </c>
      <c r="K114" s="1">
        <f t="shared" si="13"/>
        <v>-0.4651407407407408</v>
      </c>
      <c r="L114">
        <v>0.42</v>
      </c>
      <c r="M114" s="1">
        <f t="shared" si="14"/>
        <v>-0.19574074074074072</v>
      </c>
      <c r="N114" s="1">
        <f t="shared" si="15"/>
        <v>0.36865656845564598</v>
      </c>
      <c r="O114" s="1">
        <f t="shared" si="16"/>
        <v>-0.35391160542578426</v>
      </c>
      <c r="P114" s="1">
        <f t="shared" si="17"/>
        <v>-0.20050030622244164</v>
      </c>
      <c r="Q114" s="1" t="s">
        <v>20</v>
      </c>
      <c r="R114" s="1">
        <f>VLOOKUP(B114,Foglio2!$A$2:$C$157,3,FALSE)</f>
        <v>18.643929677053801</v>
      </c>
      <c r="S114" s="7">
        <f>VLOOKUP(B114,Foglio2!$A$2:$C$157,2,FALSE)</f>
        <v>5452.5391586730002</v>
      </c>
      <c r="T114" s="6">
        <f t="shared" si="18"/>
        <v>292.4565396416275</v>
      </c>
      <c r="U114" s="7" cm="1">
        <f t="array" ref="U114">IF(AND(C114="EU sup",O114&gt;=$O$3),SUM(SUMIF($B$5:$B$160,_xlfn._xlws.FILTER($B$5:$B$160,($O$5:$O$160&gt;=$O$3)*($C$5:$C$160="EU sup")),$S$5:$S$160))/SUM(SUMIF($B$5:$B$160,_xlfn._xlws.FILTER($B$5:$B$160,($O$5:$O$160&gt;=$O$3)*($C$5:$C$160="EU sup")),$R$5:$R$160)),IF(AND(C114="EU sup",O114&lt;$O$3),SUM(SUMIF($B$5:$B$160,_xlfn._xlws.FILTER($B$5:$B$160,($O$5:$O$160&lt;$O$3)*($C$5:$C$160="EU sup")),$S$5:$S$160))/SUM(SUMIF($B$5:$B$160,_xlfn._xlws.FILTER($B$5:$B$160,($O$5:$O$160&lt;$O$3)*($C$5:$C$160="EU sup")),$R$5:$R$160)),""))</f>
        <v>2204.1865813834825</v>
      </c>
    </row>
    <row r="115" spans="1:25" hidden="1" x14ac:dyDescent="0.2">
      <c r="B115" t="s">
        <v>129</v>
      </c>
      <c r="C115" t="s">
        <v>23</v>
      </c>
      <c r="D115">
        <v>0.44900000000000001</v>
      </c>
      <c r="E115" s="1">
        <f t="shared" si="10"/>
        <v>-0.33974074074074062</v>
      </c>
      <c r="F115">
        <v>0.34</v>
      </c>
      <c r="G115" s="1">
        <f t="shared" si="11"/>
        <v>-0.29629629629629611</v>
      </c>
      <c r="H115">
        <v>0.68500000000000005</v>
      </c>
      <c r="I115" s="1">
        <f t="shared" si="12"/>
        <v>-0.15525925925925899</v>
      </c>
      <c r="J115">
        <v>0.57889999999999997</v>
      </c>
      <c r="K115" s="1">
        <f t="shared" si="13"/>
        <v>-0.19214074074074083</v>
      </c>
      <c r="L115">
        <v>0.28299999999999997</v>
      </c>
      <c r="M115" s="1">
        <f t="shared" si="14"/>
        <v>-0.33274074074074073</v>
      </c>
      <c r="N115" s="1">
        <f t="shared" si="15"/>
        <v>0.44336475167149142</v>
      </c>
      <c r="O115" s="1">
        <f t="shared" si="16"/>
        <v>-0.27920342220993882</v>
      </c>
      <c r="P115" s="1">
        <f t="shared" si="17"/>
        <v>-0.20050030622244164</v>
      </c>
      <c r="Q115" s="1"/>
      <c r="R115" s="1">
        <f>VLOOKUP(B115,Foglio2!$A$2:$C$157,3,FALSE)</f>
        <v>0</v>
      </c>
      <c r="S115" s="7">
        <f>VLOOKUP(B115,Foglio2!$A$2:$C$157,2,FALSE)</f>
        <v>0</v>
      </c>
      <c r="T115" s="6" t="str">
        <f t="shared" si="18"/>
        <v/>
      </c>
      <c r="U115" s="7" t="str" cm="1">
        <f t="array" ref="U115">IF(AND(C115="EU sup",O115&gt;=$O$3),SUM(SUMIF($B$5:$B$160,_xlfn._xlws.FILTER($B$5:$B$160,($O$5:$O$160&gt;=$O$3)*($C$5:$C$160="EU sup")),$S$5:$S$160))/SUM(SUMIF($B$5:$B$160,_xlfn._xlws.FILTER($B$5:$B$160,($O$5:$O$160&gt;=$O$3)*($C$5:$C$160="EU sup")),$R$5:$R$160)),IF(AND(C115="EU sup",O115&lt;$O$3),SUM(SUMIF($B$5:$B$160,_xlfn._xlws.FILTER($B$5:$B$160,($O$5:$O$160&lt;$O$3)*($C$5:$C$160="EU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116" spans="1:25" hidden="1" x14ac:dyDescent="0.2">
      <c r="B116" t="s">
        <v>130</v>
      </c>
      <c r="C116" t="s">
        <v>18</v>
      </c>
      <c r="D116">
        <v>0.96099999999999997</v>
      </c>
      <c r="E116" s="1">
        <f t="shared" si="10"/>
        <v>0.17225925925925933</v>
      </c>
      <c r="F116">
        <v>0.87</v>
      </c>
      <c r="G116" s="1">
        <f t="shared" si="11"/>
        <v>0.23370370370370386</v>
      </c>
      <c r="H116">
        <v>0.89200000000000002</v>
      </c>
      <c r="I116" s="1">
        <f t="shared" si="12"/>
        <v>5.1740740740740976E-2</v>
      </c>
      <c r="J116">
        <v>0.84230000000000005</v>
      </c>
      <c r="K116" s="1">
        <f t="shared" si="13"/>
        <v>7.1259259259259244E-2</v>
      </c>
      <c r="L116">
        <v>0.56699999999999995</v>
      </c>
      <c r="M116" s="1">
        <f t="shared" si="14"/>
        <v>-4.8740740740740751E-2</v>
      </c>
      <c r="N116" s="1">
        <f t="shared" si="15"/>
        <v>0.81345113760608212</v>
      </c>
      <c r="O116" s="1">
        <f t="shared" si="16"/>
        <v>9.0882963724651877E-2</v>
      </c>
      <c r="P116" s="1">
        <f t="shared" si="17"/>
        <v>-0.20050030622244164</v>
      </c>
      <c r="Q116" s="1"/>
      <c r="R116" s="1">
        <f>VLOOKUP(B116,Foglio2!$A$2:$C$157,3,FALSE)</f>
        <v>4.1447988725212399</v>
      </c>
      <c r="S116" s="7">
        <f>VLOOKUP(B116,Foglio2!$A$2:$C$157,2,FALSE)</f>
        <v>838</v>
      </c>
      <c r="T116" s="6">
        <f t="shared" si="18"/>
        <v>202.18110112789452</v>
      </c>
      <c r="U116" s="7" t="str" cm="1">
        <f t="array" ref="U116">IF(AND(C116="EU sup",O116&gt;=$O$3),SUM(SUMIF($B$5:$B$160,_xlfn._xlws.FILTER($B$5:$B$160,($O$5:$O$160&gt;=$O$3)*($C$5:$C$160="EU sup")),$S$5:$S$160))/SUM(SUMIF($B$5:$B$160,_xlfn._xlws.FILTER($B$5:$B$160,($O$5:$O$160&gt;=$O$3)*($C$5:$C$160="EU sup")),$R$5:$R$160)),IF(AND(C116="EU sup",O116&lt;$O$3),SUM(SUMIF($B$5:$B$160,_xlfn._xlws.FILTER($B$5:$B$160,($O$5:$O$160&lt;$O$3)*($C$5:$C$160="EU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117" spans="1:25" x14ac:dyDescent="0.2">
      <c r="A117" t="s">
        <v>197</v>
      </c>
      <c r="B117" t="s">
        <v>131</v>
      </c>
      <c r="C117" t="s">
        <v>16</v>
      </c>
      <c r="D117">
        <v>0.41299999999999998</v>
      </c>
      <c r="E117" s="1">
        <f t="shared" si="10"/>
        <v>-0.37574074074074065</v>
      </c>
      <c r="F117">
        <v>0.27</v>
      </c>
      <c r="G117" s="1">
        <f t="shared" si="11"/>
        <v>-0.36629629629629612</v>
      </c>
      <c r="H117">
        <v>0.52300000000000002</v>
      </c>
      <c r="I117" s="1">
        <f t="shared" si="12"/>
        <v>-0.31725925925925902</v>
      </c>
      <c r="J117">
        <v>0.39950000000000002</v>
      </c>
      <c r="K117" s="1">
        <f t="shared" si="13"/>
        <v>-0.37154074074074078</v>
      </c>
      <c r="L117">
        <v>0.246</v>
      </c>
      <c r="M117" s="1">
        <f t="shared" si="14"/>
        <v>-0.3697407407407407</v>
      </c>
      <c r="N117" s="1">
        <f t="shared" si="15"/>
        <v>0.35616683667984239</v>
      </c>
      <c r="O117" s="1">
        <f t="shared" si="16"/>
        <v>-0.36640133720158785</v>
      </c>
      <c r="P117" s="1">
        <f t="shared" si="17"/>
        <v>-0.20050030622244164</v>
      </c>
      <c r="Q117" s="1" t="s">
        <v>20</v>
      </c>
      <c r="R117" s="1">
        <f>VLOOKUP(B117,Foglio2!$A$2:$C$157,3,FALSE)</f>
        <v>33.398464674220897</v>
      </c>
      <c r="S117" s="7">
        <f>VLOOKUP(B117,Foglio2!$A$2:$C$157,2,FALSE)</f>
        <v>17203.562891023001</v>
      </c>
      <c r="T117" s="6">
        <f t="shared" si="18"/>
        <v>515.10041131626713</v>
      </c>
      <c r="U117" s="7" cm="1">
        <f t="array" ref="U117">IF(AND(C117="EU sup",O117&gt;=$O$3),SUM(SUMIF($B$5:$B$160,_xlfn._xlws.FILTER($B$5:$B$160,($O$5:$O$160&gt;=$O$3)*($C$5:$C$160="EU sup")),$S$5:$S$160))/SUM(SUMIF($B$5:$B$160,_xlfn._xlws.FILTER($B$5:$B$160,($O$5:$O$160&gt;=$O$3)*($C$5:$C$160="EU sup")),$R$5:$R$160)),IF(AND(C117="EU sup",O117&lt;$O$3),SUM(SUMIF($B$5:$B$160,_xlfn._xlws.FILTER($B$5:$B$160,($O$5:$O$160&lt;$O$3)*($C$5:$C$160="EU sup")),$S$5:$S$160))/SUM(SUMIF($B$5:$B$160,_xlfn._xlws.FILTER($B$5:$B$160,($O$5:$O$160&lt;$O$3)*($C$5:$C$160="EU sup")),$R$5:$R$160)),""))</f>
        <v>2204.1865813834825</v>
      </c>
    </row>
    <row r="118" spans="1:25" x14ac:dyDescent="0.2">
      <c r="A118" t="s">
        <v>198</v>
      </c>
      <c r="B118" t="s">
        <v>132</v>
      </c>
      <c r="C118" t="s">
        <v>16</v>
      </c>
      <c r="D118">
        <v>0.28699999999999998</v>
      </c>
      <c r="E118" s="1">
        <f t="shared" si="10"/>
        <v>-0.5017407407407406</v>
      </c>
      <c r="F118">
        <v>0.23</v>
      </c>
      <c r="G118" s="1">
        <f t="shared" si="11"/>
        <v>-0.40629629629629616</v>
      </c>
      <c r="H118">
        <v>0.55249999999999999</v>
      </c>
      <c r="I118" s="1">
        <f t="shared" si="12"/>
        <v>-0.28775925925925905</v>
      </c>
      <c r="J118">
        <v>0.39929999999999999</v>
      </c>
      <c r="K118" s="1">
        <f t="shared" si="13"/>
        <v>-0.37174074074074082</v>
      </c>
      <c r="L118">
        <v>0.38600000000000001</v>
      </c>
      <c r="M118" s="1">
        <f t="shared" si="14"/>
        <v>-0.22974074074074069</v>
      </c>
      <c r="N118" s="1">
        <f t="shared" si="15"/>
        <v>0.35478538888692729</v>
      </c>
      <c r="O118" s="1">
        <f t="shared" si="16"/>
        <v>-0.36778278499450295</v>
      </c>
      <c r="P118" s="1">
        <f t="shared" si="17"/>
        <v>-0.20050030622244164</v>
      </c>
      <c r="Q118" s="1">
        <v>1.2434913093894299E-2</v>
      </c>
      <c r="R118" s="1">
        <f>VLOOKUP(B118,Foglio2!$A$2:$C$157,3,FALSE)</f>
        <v>31.388169546742201</v>
      </c>
      <c r="S118" s="7">
        <f>VLOOKUP(B118,Foglio2!$A$2:$C$157,2,FALSE)</f>
        <v>40092.199696124997</v>
      </c>
      <c r="T118" s="6">
        <f t="shared" si="18"/>
        <v>1277.3028907092223</v>
      </c>
      <c r="U118" s="7" cm="1">
        <f t="array" ref="U118">IF(AND(C118="EU sup",O118&gt;=$O$3),SUM(SUMIF($B$5:$B$160,_xlfn._xlws.FILTER($B$5:$B$160,($O$5:$O$160&gt;=$O$3)*($C$5:$C$160="EU sup")),$S$5:$S$160))/SUM(SUMIF($B$5:$B$160,_xlfn._xlws.FILTER($B$5:$B$160,($O$5:$O$160&gt;=$O$3)*($C$5:$C$160="EU sup")),$R$5:$R$160)),IF(AND(C118="EU sup",O118&lt;$O$3),SUM(SUMIF($B$5:$B$160,_xlfn._xlws.FILTER($B$5:$B$160,($O$5:$O$160&lt;$O$3)*($C$5:$C$160="EU sup")),$S$5:$S$160))/SUM(SUMIF($B$5:$B$160,_xlfn._xlws.FILTER($B$5:$B$160,($O$5:$O$160&lt;$O$3)*($C$5:$C$160="EU sup")),$R$5:$R$160)),""))</f>
        <v>2204.1865813834825</v>
      </c>
    </row>
    <row r="119" spans="1:25" hidden="1" x14ac:dyDescent="0.2">
      <c r="B119" t="s">
        <v>133</v>
      </c>
      <c r="C119" t="s">
        <v>23</v>
      </c>
      <c r="D119">
        <v>0.69099999999999995</v>
      </c>
      <c r="E119" s="1">
        <f t="shared" si="10"/>
        <v>-9.7740740740740684E-2</v>
      </c>
      <c r="F119">
        <v>0.36</v>
      </c>
      <c r="G119" s="1">
        <f t="shared" si="11"/>
        <v>-0.27629629629629615</v>
      </c>
      <c r="H119">
        <v>0.755</v>
      </c>
      <c r="I119" s="1">
        <f t="shared" si="12"/>
        <v>-8.5259259259259035E-2</v>
      </c>
      <c r="J119">
        <v>0.63670000000000004</v>
      </c>
      <c r="K119" s="1">
        <f t="shared" si="13"/>
        <v>-0.13434074074074076</v>
      </c>
      <c r="L119">
        <v>0.505</v>
      </c>
      <c r="M119" s="1">
        <f t="shared" si="14"/>
        <v>-0.1107407407407407</v>
      </c>
      <c r="N119" s="1">
        <f t="shared" si="15"/>
        <v>0.57041474791285685</v>
      </c>
      <c r="O119" s="1">
        <f t="shared" si="16"/>
        <v>-0.1521534259685734</v>
      </c>
      <c r="P119" s="1">
        <f t="shared" si="17"/>
        <v>-0.20050030622244164</v>
      </c>
      <c r="Q119" s="1"/>
      <c r="R119" s="1">
        <f>VLOOKUP(B119,Foglio2!$A$2:$C$157,3,FALSE)</f>
        <v>0</v>
      </c>
      <c r="S119" s="7">
        <f>VLOOKUP(B119,Foglio2!$A$2:$C$157,2,FALSE)</f>
        <v>0</v>
      </c>
      <c r="T119" s="6" t="str">
        <f t="shared" si="18"/>
        <v/>
      </c>
      <c r="U119" s="7" t="str" cm="1">
        <f t="array" ref="U119">IF(AND(C119="EU sup",O119&gt;=$O$3),SUM(SUMIF($B$5:$B$160,_xlfn._xlws.FILTER($B$5:$B$160,($O$5:$O$160&gt;=$O$3)*($C$5:$C$160="EU sup")),$S$5:$S$160))/SUM(SUMIF($B$5:$B$160,_xlfn._xlws.FILTER($B$5:$B$160,($O$5:$O$160&gt;=$O$3)*($C$5:$C$160="EU sup")),$R$5:$R$160)),IF(AND(C119="EU sup",O119&lt;$O$3),SUM(SUMIF($B$5:$B$160,_xlfn._xlws.FILTER($B$5:$B$160,($O$5:$O$160&lt;$O$3)*($C$5:$C$160="EU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120" spans="1:25" x14ac:dyDescent="0.2">
      <c r="A120" t="s">
        <v>199</v>
      </c>
      <c r="B120" t="s">
        <v>134</v>
      </c>
      <c r="C120" t="s">
        <v>16</v>
      </c>
      <c r="D120">
        <v>0.20799999999999999</v>
      </c>
      <c r="E120" s="1">
        <f t="shared" si="10"/>
        <v>-0.58074074074074067</v>
      </c>
      <c r="F120">
        <v>0.51</v>
      </c>
      <c r="G120" s="1">
        <f t="shared" si="11"/>
        <v>-0.12629629629629613</v>
      </c>
      <c r="H120">
        <v>0.376999999999999</v>
      </c>
      <c r="I120" s="1">
        <f t="shared" si="12"/>
        <v>-0.46325925925926004</v>
      </c>
      <c r="J120">
        <v>0.32429999999999998</v>
      </c>
      <c r="K120" s="1">
        <f t="shared" si="13"/>
        <v>-0.44674074074074083</v>
      </c>
      <c r="L120">
        <v>0.379</v>
      </c>
      <c r="M120" s="1">
        <f t="shared" si="14"/>
        <v>-0.2367407407407407</v>
      </c>
      <c r="N120" s="1">
        <f t="shared" si="15"/>
        <v>0.34539194417089614</v>
      </c>
      <c r="O120" s="1">
        <f t="shared" si="16"/>
        <v>-0.37717622971053411</v>
      </c>
      <c r="P120" s="1">
        <f t="shared" si="17"/>
        <v>-0.20050030622244164</v>
      </c>
      <c r="Q120" s="1" t="s">
        <v>20</v>
      </c>
      <c r="R120" s="1">
        <f>VLOOKUP(B120,Foglio2!$A$2:$C$157,3,FALSE)</f>
        <v>115.62405348441899</v>
      </c>
      <c r="S120" s="7">
        <f>VLOOKUP(B120,Foglio2!$A$2:$C$157,2,FALSE)</f>
        <v>256796.15194889501</v>
      </c>
      <c r="T120" s="6">
        <f t="shared" si="18"/>
        <v>2220.9578734713687</v>
      </c>
      <c r="U120" s="7" cm="1">
        <f t="array" ref="U120">IF(AND(C120="EU sup",O120&gt;=$O$3),SUM(SUMIF($B$5:$B$160,_xlfn._xlws.FILTER($B$5:$B$160,($O$5:$O$160&gt;=$O$3)*($C$5:$C$160="EU sup")),$S$5:$S$160))/SUM(SUMIF($B$5:$B$160,_xlfn._xlws.FILTER($B$5:$B$160,($O$5:$O$160&gt;=$O$3)*($C$5:$C$160="EU sup")),$R$5:$R$160)),IF(AND(C120="EU sup",O120&lt;$O$3),SUM(SUMIF($B$5:$B$160,_xlfn._xlws.FILTER($B$5:$B$160,($O$5:$O$160&lt;$O$3)*($C$5:$C$160="EU sup")),$S$5:$S$160))/SUM(SUMIF($B$5:$B$160,_xlfn._xlws.FILTER($B$5:$B$160,($O$5:$O$160&lt;$O$3)*($C$5:$C$160="EU sup")),$R$5:$R$160)),""))</f>
        <v>2204.1865813834825</v>
      </c>
    </row>
    <row r="121" spans="1:25" hidden="1" x14ac:dyDescent="0.2">
      <c r="B121" t="s">
        <v>135</v>
      </c>
      <c r="C121" t="s">
        <v>18</v>
      </c>
      <c r="D121">
        <v>0.67299999999999904</v>
      </c>
      <c r="E121" s="1">
        <f t="shared" si="10"/>
        <v>-0.11574074074074159</v>
      </c>
      <c r="F121">
        <v>0.33</v>
      </c>
      <c r="G121" s="1">
        <f t="shared" si="11"/>
        <v>-0.30629629629629612</v>
      </c>
      <c r="H121">
        <v>0.63149999999999995</v>
      </c>
      <c r="I121" s="1">
        <f t="shared" si="12"/>
        <v>-0.20875925925925909</v>
      </c>
      <c r="J121">
        <v>0.46210000000000001</v>
      </c>
      <c r="K121" s="1">
        <f t="shared" si="13"/>
        <v>-0.30894074074074079</v>
      </c>
      <c r="L121">
        <v>0.28899999999999998</v>
      </c>
      <c r="M121" s="1">
        <f t="shared" si="14"/>
        <v>-0.32674074074074072</v>
      </c>
      <c r="N121" s="1">
        <f t="shared" si="15"/>
        <v>0.45134354331866372</v>
      </c>
      <c r="O121" s="1">
        <f t="shared" si="16"/>
        <v>-0.27122463056276652</v>
      </c>
      <c r="P121" s="1">
        <f t="shared" si="17"/>
        <v>-0.20050030622244164</v>
      </c>
      <c r="Q121" s="1"/>
      <c r="R121" s="1">
        <f>VLOOKUP(B121,Foglio2!$A$2:$C$157,3,FALSE)</f>
        <v>2.5477513937677001</v>
      </c>
      <c r="S121" s="7">
        <f>VLOOKUP(B121,Foglio2!$A$2:$C$157,2,FALSE)</f>
        <v>2790.4170988503001</v>
      </c>
      <c r="T121" s="6">
        <f t="shared" si="18"/>
        <v>1095.2470110216436</v>
      </c>
      <c r="U121" s="7" t="str" cm="1">
        <f t="array" ref="U121">IF(AND(C121="EU sup",O121&gt;=$O$3),SUM(SUMIF($B$5:$B$160,_xlfn._xlws.FILTER($B$5:$B$160,($O$5:$O$160&gt;=$O$3)*($C$5:$C$160="EU sup")),$S$5:$S$160))/SUM(SUMIF($B$5:$B$160,_xlfn._xlws.FILTER($B$5:$B$160,($O$5:$O$160&gt;=$O$3)*($C$5:$C$160="EU sup")),$R$5:$R$160)),IF(AND(C121="EU sup",O121&lt;$O$3),SUM(SUMIF($B$5:$B$160,_xlfn._xlws.FILTER($B$5:$B$160,($O$5:$O$160&lt;$O$3)*($C$5:$C$160="EU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122" spans="1:25" x14ac:dyDescent="0.2">
      <c r="A122" t="s">
        <v>200</v>
      </c>
      <c r="B122" t="s">
        <v>136</v>
      </c>
      <c r="C122" t="s">
        <v>16</v>
      </c>
      <c r="D122">
        <v>0.22800000000000001</v>
      </c>
      <c r="E122" s="1">
        <f t="shared" si="10"/>
        <v>-0.56074074074074065</v>
      </c>
      <c r="F122">
        <v>0.28000000000000003</v>
      </c>
      <c r="G122" s="1">
        <f t="shared" si="11"/>
        <v>-0.35629629629629611</v>
      </c>
      <c r="H122">
        <v>0.57949999999999902</v>
      </c>
      <c r="I122" s="1">
        <f t="shared" si="12"/>
        <v>-0.26075925925926002</v>
      </c>
      <c r="J122">
        <v>0.34770000000000001</v>
      </c>
      <c r="K122" s="1">
        <f t="shared" si="13"/>
        <v>-0.4233407407407408</v>
      </c>
      <c r="L122">
        <v>0.375</v>
      </c>
      <c r="M122" s="1">
        <f t="shared" si="14"/>
        <v>-0.2407407407407407</v>
      </c>
      <c r="N122" s="1">
        <f t="shared" si="15"/>
        <v>0.34409348940540424</v>
      </c>
      <c r="O122" s="1">
        <f t="shared" si="16"/>
        <v>-0.378474684476026</v>
      </c>
      <c r="P122" s="1">
        <f t="shared" si="17"/>
        <v>-0.20050030622244164</v>
      </c>
      <c r="Q122" s="1" t="s">
        <v>20</v>
      </c>
      <c r="R122" s="1">
        <f>VLOOKUP(B122,Foglio2!$A$2:$C$157,3,FALSE)</f>
        <v>701.83683456090603</v>
      </c>
      <c r="S122" s="7">
        <f>VLOOKUP(B122,Foglio2!$A$2:$C$157,2,FALSE)</f>
        <v>1353695.4821208201</v>
      </c>
      <c r="T122" s="6">
        <f t="shared" si="18"/>
        <v>1928.7894499976478</v>
      </c>
      <c r="U122" s="7" cm="1">
        <f t="array" ref="U122">IF(AND(C122="EU sup",O122&gt;=$O$3),SUM(SUMIF($B$5:$B$160,_xlfn._xlws.FILTER($B$5:$B$160,($O$5:$O$160&gt;=$O$3)*($C$5:$C$160="EU sup")),$S$5:$S$160))/SUM(SUMIF($B$5:$B$160,_xlfn._xlws.FILTER($B$5:$B$160,($O$5:$O$160&gt;=$O$3)*($C$5:$C$160="EU sup")),$R$5:$R$160)),IF(AND(C122="EU sup",O122&lt;$O$3),SUM(SUMIF($B$5:$B$160,_xlfn._xlws.FILTER($B$5:$B$160,($O$5:$O$160&lt;$O$3)*($C$5:$C$160="EU sup")),$S$5:$S$160))/SUM(SUMIF($B$5:$B$160,_xlfn._xlws.FILTER($B$5:$B$160,($O$5:$O$160&lt;$O$3)*($C$5:$C$160="EU sup")),$R$5:$R$160)),""))</f>
        <v>2204.1865813834825</v>
      </c>
      <c r="Y122" s="5"/>
    </row>
    <row r="123" spans="1:25" hidden="1" x14ac:dyDescent="0.2">
      <c r="B123" t="s">
        <v>137</v>
      </c>
      <c r="C123" t="s">
        <v>14</v>
      </c>
      <c r="D123">
        <v>0.70399999999999996</v>
      </c>
      <c r="E123" s="1">
        <f t="shared" si="10"/>
        <v>-8.4740740740740672E-2</v>
      </c>
      <c r="F123">
        <v>0.55000000000000004</v>
      </c>
      <c r="G123" s="1">
        <f t="shared" si="11"/>
        <v>-8.6296296296296093E-2</v>
      </c>
      <c r="H123">
        <v>0.79199999999999904</v>
      </c>
      <c r="I123" s="1">
        <f t="shared" si="12"/>
        <v>-4.8259259259260001E-2</v>
      </c>
      <c r="J123">
        <v>0.67659999999999998</v>
      </c>
      <c r="K123" s="1">
        <f t="shared" si="13"/>
        <v>-9.4440740740740825E-2</v>
      </c>
      <c r="L123">
        <v>0.50600000000000001</v>
      </c>
      <c r="M123" s="1">
        <f t="shared" si="14"/>
        <v>-0.10974074074074069</v>
      </c>
      <c r="N123" s="1">
        <f t="shared" si="15"/>
        <v>0.63713081169369989</v>
      </c>
      <c r="O123" s="1">
        <f t="shared" si="16"/>
        <v>-8.5437362187730348E-2</v>
      </c>
      <c r="P123" s="1">
        <f t="shared" si="17"/>
        <v>-0.20050030622244164</v>
      </c>
      <c r="Q123" s="1"/>
      <c r="R123" s="1">
        <f>VLOOKUP(B123,Foglio2!$A$2:$C$157,3,FALSE)</f>
        <v>5.6334305410764802</v>
      </c>
      <c r="S123" s="7">
        <f>VLOOKUP(B123,Foglio2!$A$2:$C$157,2,FALSE)</f>
        <v>2548.2602126857</v>
      </c>
      <c r="T123" s="6">
        <f t="shared" si="18"/>
        <v>452.34607830964018</v>
      </c>
      <c r="U123" s="7" t="str" cm="1">
        <f t="array" ref="U123">IF(AND(C123="EU sup",O123&gt;=$O$3),SUM(SUMIF($B$5:$B$160,_xlfn._xlws.FILTER($B$5:$B$160,($O$5:$O$160&gt;=$O$3)*($C$5:$C$160="EU sup")),$S$5:$S$160))/SUM(SUMIF($B$5:$B$160,_xlfn._xlws.FILTER($B$5:$B$160,($O$5:$O$160&gt;=$O$3)*($C$5:$C$160="EU sup")),$R$5:$R$160)),IF(AND(C123="EU sup",O123&lt;$O$3),SUM(SUMIF($B$5:$B$160,_xlfn._xlws.FILTER($B$5:$B$160,($O$5:$O$160&lt;$O$3)*($C$5:$C$160="EU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124" spans="1:25" hidden="1" x14ac:dyDescent="0.2">
      <c r="B124" t="s">
        <v>138</v>
      </c>
      <c r="C124" t="s">
        <v>14</v>
      </c>
      <c r="D124">
        <v>0.79500000000000004</v>
      </c>
      <c r="E124" s="1">
        <f t="shared" si="10"/>
        <v>6.2592592592594087E-3</v>
      </c>
      <c r="F124">
        <v>0.62</v>
      </c>
      <c r="G124" s="1">
        <f t="shared" si="11"/>
        <v>-1.6296296296296142E-2</v>
      </c>
      <c r="H124">
        <v>0.84750000000000003</v>
      </c>
      <c r="I124" s="1">
        <f t="shared" si="12"/>
        <v>7.2407407407409918E-3</v>
      </c>
      <c r="J124">
        <v>0.84599999999999997</v>
      </c>
      <c r="K124" s="1">
        <f t="shared" si="13"/>
        <v>7.495925925925917E-2</v>
      </c>
      <c r="L124">
        <v>0.504</v>
      </c>
      <c r="M124" s="1">
        <f t="shared" si="14"/>
        <v>-0.1117407407407407</v>
      </c>
      <c r="N124" s="1">
        <f t="shared" si="15"/>
        <v>0.70817384824842466</v>
      </c>
      <c r="O124" s="1">
        <f t="shared" si="16"/>
        <v>-1.4394325633005578E-2</v>
      </c>
      <c r="P124" s="1">
        <f t="shared" si="17"/>
        <v>-0.20050030622244164</v>
      </c>
      <c r="Q124" s="1"/>
      <c r="R124" s="1">
        <f>VLOOKUP(B124,Foglio2!$A$2:$C$157,3,FALSE)</f>
        <v>0</v>
      </c>
      <c r="S124" s="7">
        <f>VLOOKUP(B124,Foglio2!$A$2:$C$157,2,FALSE)</f>
        <v>0</v>
      </c>
      <c r="T124" s="6" t="str">
        <f t="shared" si="18"/>
        <v/>
      </c>
      <c r="U124" s="7" t="str" cm="1">
        <f t="array" ref="U124">IF(AND(C124="EU sup",O124&gt;=$O$3),SUM(SUMIF($B$5:$B$160,_xlfn._xlws.FILTER($B$5:$B$160,($O$5:$O$160&gt;=$O$3)*($C$5:$C$160="EU sup")),$S$5:$S$160))/SUM(SUMIF($B$5:$B$160,_xlfn._xlws.FILTER($B$5:$B$160,($O$5:$O$160&gt;=$O$3)*($C$5:$C$160="EU sup")),$R$5:$R$160)),IF(AND(C124="EU sup",O124&lt;$O$3),SUM(SUMIF($B$5:$B$160,_xlfn._xlws.FILTER($B$5:$B$160,($O$5:$O$160&lt;$O$3)*($C$5:$C$160="EU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125" spans="1:25" hidden="1" x14ac:dyDescent="0.2">
      <c r="B125" t="s">
        <v>139</v>
      </c>
      <c r="C125" t="s">
        <v>23</v>
      </c>
      <c r="D125">
        <v>0.58899999999999997</v>
      </c>
      <c r="E125" s="1">
        <f t="shared" si="10"/>
        <v>-0.19974074074074066</v>
      </c>
      <c r="F125">
        <v>0.28000000000000003</v>
      </c>
      <c r="G125" s="1">
        <f t="shared" si="11"/>
        <v>-0.35629629629629611</v>
      </c>
      <c r="H125">
        <v>0.70499999999999996</v>
      </c>
      <c r="I125" s="1">
        <f t="shared" si="12"/>
        <v>-0.13525925925925908</v>
      </c>
      <c r="J125">
        <v>0.55959999999999999</v>
      </c>
      <c r="K125" s="1">
        <f t="shared" si="13"/>
        <v>-0.21144074074074082</v>
      </c>
      <c r="L125">
        <v>0.40899999999999997</v>
      </c>
      <c r="M125" s="1">
        <f t="shared" si="14"/>
        <v>-0.20674074074074072</v>
      </c>
      <c r="N125" s="1">
        <f t="shared" si="15"/>
        <v>0.48418651676208374</v>
      </c>
      <c r="O125" s="1">
        <f t="shared" si="16"/>
        <v>-0.2383816571193465</v>
      </c>
      <c r="P125" s="1">
        <f t="shared" si="17"/>
        <v>-0.20050030622244164</v>
      </c>
      <c r="Q125" s="1"/>
      <c r="R125" s="1">
        <f>VLOOKUP(B125,Foglio2!$A$2:$C$157,3,FALSE)</f>
        <v>0</v>
      </c>
      <c r="S125" s="7">
        <f>VLOOKUP(B125,Foglio2!$A$2:$C$157,2,FALSE)</f>
        <v>0</v>
      </c>
      <c r="T125" s="6" t="str">
        <f t="shared" si="18"/>
        <v/>
      </c>
      <c r="U125" s="7" t="str" cm="1">
        <f t="array" ref="U125">IF(AND(C125="EU sup",O125&gt;=$O$3),SUM(SUMIF($B$5:$B$160,_xlfn._xlws.FILTER($B$5:$B$160,($O$5:$O$160&gt;=$O$3)*($C$5:$C$160="EU sup")),$S$5:$S$160))/SUM(SUMIF($B$5:$B$160,_xlfn._xlws.FILTER($B$5:$B$160,($O$5:$O$160&gt;=$O$3)*($C$5:$C$160="EU sup")),$R$5:$R$160)),IF(AND(C125="EU sup",O125&lt;$O$3),SUM(SUMIF($B$5:$B$160,_xlfn._xlws.FILTER($B$5:$B$160,($O$5:$O$160&lt;$O$3)*($C$5:$C$160="EU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126" spans="1:25" x14ac:dyDescent="0.2">
      <c r="A126" t="s">
        <v>201</v>
      </c>
      <c r="B126" t="s">
        <v>140</v>
      </c>
      <c r="C126" t="s">
        <v>16</v>
      </c>
      <c r="D126">
        <v>0.25600000000000001</v>
      </c>
      <c r="E126" s="1">
        <f t="shared" si="10"/>
        <v>-0.53274074074074063</v>
      </c>
      <c r="F126">
        <v>0.26</v>
      </c>
      <c r="G126" s="1">
        <f t="shared" si="11"/>
        <v>-0.37629629629629613</v>
      </c>
      <c r="H126">
        <v>0.51900000000000002</v>
      </c>
      <c r="I126" s="1">
        <f t="shared" si="12"/>
        <v>-0.32125925925925902</v>
      </c>
      <c r="J126">
        <v>0.45579999999999998</v>
      </c>
      <c r="K126" s="1">
        <f t="shared" si="13"/>
        <v>-0.31524074074074082</v>
      </c>
      <c r="L126">
        <v>0.30199999999999999</v>
      </c>
      <c r="M126" s="1">
        <f t="shared" si="14"/>
        <v>-0.31374074074074071</v>
      </c>
      <c r="N126" s="1">
        <f t="shared" si="15"/>
        <v>0.34310921877656153</v>
      </c>
      <c r="O126" s="1">
        <f t="shared" si="16"/>
        <v>-0.37945895510486871</v>
      </c>
      <c r="P126" s="1">
        <f t="shared" si="17"/>
        <v>-0.20050030622244164</v>
      </c>
      <c r="Q126" s="1" t="s">
        <v>20</v>
      </c>
      <c r="R126" s="1">
        <f>VLOOKUP(B126,Foglio2!$A$2:$C$157,3,FALSE)</f>
        <v>2.3071982152974502</v>
      </c>
      <c r="S126" s="7">
        <f>VLOOKUP(B126,Foglio2!$A$2:$C$157,2,FALSE)</f>
        <v>3824.7958510103199</v>
      </c>
      <c r="T126" s="6">
        <f t="shared" si="18"/>
        <v>1657.7664743543576</v>
      </c>
      <c r="U126" s="7" cm="1">
        <f t="array" ref="U126">IF(AND(C126="EU sup",O126&gt;=$O$3),SUM(SUMIF($B$5:$B$160,_xlfn._xlws.FILTER($B$5:$B$160,($O$5:$O$160&gt;=$O$3)*($C$5:$C$160="EU sup")),$S$5:$S$160))/SUM(SUMIF($B$5:$B$160,_xlfn._xlws.FILTER($B$5:$B$160,($O$5:$O$160&gt;=$O$3)*($C$5:$C$160="EU sup")),$R$5:$R$160)),IF(AND(C126="EU sup",O126&lt;$O$3),SUM(SUMIF($B$5:$B$160,_xlfn._xlws.FILTER($B$5:$B$160,($O$5:$O$160&lt;$O$3)*($C$5:$C$160="EU sup")),$S$5:$S$160))/SUM(SUMIF($B$5:$B$160,_xlfn._xlws.FILTER($B$5:$B$160,($O$5:$O$160&lt;$O$3)*($C$5:$C$160="EU sup")),$R$5:$R$160)),""))</f>
        <v>2204.1865813834825</v>
      </c>
    </row>
    <row r="127" spans="1:25" hidden="1" x14ac:dyDescent="0.2">
      <c r="B127" t="s">
        <v>141</v>
      </c>
      <c r="C127" t="s">
        <v>14</v>
      </c>
      <c r="D127">
        <v>0.64500000000000002</v>
      </c>
      <c r="E127" s="1">
        <f t="shared" si="10"/>
        <v>-0.14374074074074061</v>
      </c>
      <c r="F127">
        <v>0.46</v>
      </c>
      <c r="G127" s="1">
        <f t="shared" si="11"/>
        <v>-0.17629629629629612</v>
      </c>
      <c r="H127">
        <v>0.79449999999999898</v>
      </c>
      <c r="I127" s="1">
        <f t="shared" si="12"/>
        <v>-4.5759259259260054E-2</v>
      </c>
      <c r="J127">
        <v>0.69040000000000001</v>
      </c>
      <c r="K127" s="1">
        <f t="shared" si="13"/>
        <v>-8.0640740740740791E-2</v>
      </c>
      <c r="L127">
        <v>0.56000000000000005</v>
      </c>
      <c r="M127" s="1">
        <f t="shared" si="14"/>
        <v>-5.5740740740740646E-2</v>
      </c>
      <c r="N127" s="1">
        <f t="shared" si="15"/>
        <v>0.61935557550707621</v>
      </c>
      <c r="O127" s="1">
        <f t="shared" si="16"/>
        <v>-0.10321259837435404</v>
      </c>
      <c r="P127" s="1">
        <f t="shared" si="17"/>
        <v>-0.20050030622244164</v>
      </c>
      <c r="Q127" s="1"/>
      <c r="R127" s="1">
        <f>VLOOKUP(B127,Foglio2!$A$2:$C$157,3,FALSE)</f>
        <v>9.3207063597733697</v>
      </c>
      <c r="S127" s="7">
        <f>VLOOKUP(B127,Foglio2!$A$2:$C$157,2,FALSE)</f>
        <v>2986.8688787771498</v>
      </c>
      <c r="T127" s="6">
        <f t="shared" si="18"/>
        <v>320.45520623501056</v>
      </c>
      <c r="U127" s="7" t="str" cm="1">
        <f t="array" ref="U127">IF(AND(C127="EU sup",O127&gt;=$O$3),SUM(SUMIF($B$5:$B$160,_xlfn._xlws.FILTER($B$5:$B$160,($O$5:$O$160&gt;=$O$3)*($C$5:$C$160="EU sup")),$S$5:$S$160))/SUM(SUMIF($B$5:$B$160,_xlfn._xlws.FILTER($B$5:$B$160,($O$5:$O$160&gt;=$O$3)*($C$5:$C$160="EU sup")),$R$5:$R$160)),IF(AND(C127="EU sup",O127&lt;$O$3),SUM(SUMIF($B$5:$B$160,_xlfn._xlws.FILTER($B$5:$B$160,($O$5:$O$160&lt;$O$3)*($C$5:$C$160="EU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128" spans="1:25" x14ac:dyDescent="0.2">
      <c r="A128" t="s">
        <v>202</v>
      </c>
      <c r="B128" t="s">
        <v>142</v>
      </c>
      <c r="C128" t="s">
        <v>16</v>
      </c>
      <c r="D128">
        <v>0.29299999999999998</v>
      </c>
      <c r="E128" s="1">
        <f t="shared" si="10"/>
        <v>-0.49574074074074065</v>
      </c>
      <c r="F128">
        <v>0.3</v>
      </c>
      <c r="G128" s="1">
        <f t="shared" si="11"/>
        <v>-0.33629629629629615</v>
      </c>
      <c r="H128">
        <v>0.38</v>
      </c>
      <c r="I128" s="1">
        <f t="shared" si="12"/>
        <v>-0.46025925925925903</v>
      </c>
      <c r="J128">
        <v>0.3337</v>
      </c>
      <c r="K128" s="1">
        <f t="shared" si="13"/>
        <v>-0.43734074074074081</v>
      </c>
      <c r="L128">
        <v>0.35499999999999998</v>
      </c>
      <c r="M128" s="1">
        <f t="shared" si="14"/>
        <v>-0.26074074074074072</v>
      </c>
      <c r="N128" s="1">
        <f t="shared" si="15"/>
        <v>0.33072833636297055</v>
      </c>
      <c r="O128" s="1">
        <f t="shared" si="16"/>
        <v>-0.39183983751845969</v>
      </c>
      <c r="P128" s="1">
        <f t="shared" si="17"/>
        <v>-0.20050030622244164</v>
      </c>
      <c r="Q128" s="1">
        <v>0.10448765234304599</v>
      </c>
      <c r="R128" s="1">
        <f>VLOOKUP(B128,Foglio2!$A$2:$C$157,3,FALSE)</f>
        <v>69.458396373937603</v>
      </c>
      <c r="S128" s="7">
        <f>VLOOKUP(B128,Foglio2!$A$2:$C$157,2,FALSE)</f>
        <v>50516.171617117499</v>
      </c>
      <c r="T128" s="6">
        <f t="shared" si="18"/>
        <v>727.28675371596023</v>
      </c>
      <c r="U128" s="7" cm="1">
        <f t="array" ref="U128">IF(AND(C128="EU sup",O128&gt;=$O$3),SUM(SUMIF($B$5:$B$160,_xlfn._xlws.FILTER($B$5:$B$160,($O$5:$O$160&gt;=$O$3)*($C$5:$C$160="EU sup")),$S$5:$S$160))/SUM(SUMIF($B$5:$B$160,_xlfn._xlws.FILTER($B$5:$B$160,($O$5:$O$160&gt;=$O$3)*($C$5:$C$160="EU sup")),$R$5:$R$160)),IF(AND(C128="EU sup",O128&lt;$O$3),SUM(SUMIF($B$5:$B$160,_xlfn._xlws.FILTER($B$5:$B$160,($O$5:$O$160&lt;$O$3)*($C$5:$C$160="EU sup")),$S$5:$S$160))/SUM(SUMIF($B$5:$B$160,_xlfn._xlws.FILTER($B$5:$B$160,($O$5:$O$160&lt;$O$3)*($C$5:$C$160="EU sup")),$R$5:$R$160)),""))</f>
        <v>2204.1865813834825</v>
      </c>
    </row>
    <row r="129" spans="1:21" hidden="1" x14ac:dyDescent="0.2">
      <c r="B129" t="s">
        <v>143</v>
      </c>
      <c r="C129" t="s">
        <v>18</v>
      </c>
      <c r="D129">
        <v>0.31</v>
      </c>
      <c r="E129" s="1">
        <f t="shared" si="10"/>
        <v>-0.47874074074074063</v>
      </c>
      <c r="F129">
        <v>0.51</v>
      </c>
      <c r="G129" s="1">
        <f t="shared" si="11"/>
        <v>-0.12629629629629613</v>
      </c>
      <c r="H129">
        <v>0.5585</v>
      </c>
      <c r="I129" s="1">
        <f t="shared" si="12"/>
        <v>-0.28175925925925904</v>
      </c>
      <c r="J129">
        <v>0.46579999999999999</v>
      </c>
      <c r="K129" s="1">
        <f t="shared" si="13"/>
        <v>-0.30524074074074081</v>
      </c>
      <c r="L129">
        <v>0.32799999999999901</v>
      </c>
      <c r="M129" s="1">
        <f t="shared" si="14"/>
        <v>-0.28774074074074169</v>
      </c>
      <c r="N129" s="1">
        <f t="shared" si="15"/>
        <v>0.42267413744175619</v>
      </c>
      <c r="O129" s="1">
        <f t="shared" si="16"/>
        <v>-0.29989403643967405</v>
      </c>
      <c r="P129" s="1">
        <f t="shared" si="17"/>
        <v>-0.20050030622244164</v>
      </c>
      <c r="Q129" s="1"/>
      <c r="R129" s="1">
        <f>VLOOKUP(B129,Foglio2!$A$2:$C$157,3,FALSE)</f>
        <v>5.6752946175637302E-2</v>
      </c>
      <c r="S129" s="7">
        <f>VLOOKUP(B129,Foglio2!$A$2:$C$157,2,FALSE)</f>
        <v>1603.687987845</v>
      </c>
      <c r="T129" s="6">
        <f t="shared" si="18"/>
        <v>28257.35218894108</v>
      </c>
      <c r="U129" s="7" t="str" cm="1">
        <f t="array" ref="U129">IF(AND(C129="EU sup",O129&gt;=$O$3),SUM(SUMIF($B$5:$B$160,_xlfn._xlws.FILTER($B$5:$B$160,($O$5:$O$160&gt;=$O$3)*($C$5:$C$160="EU sup")),$S$5:$S$160))/SUM(SUMIF($B$5:$B$160,_xlfn._xlws.FILTER($B$5:$B$160,($O$5:$O$160&gt;=$O$3)*($C$5:$C$160="EU sup")),$R$5:$R$160)),IF(AND(C129="EU sup",O129&lt;$O$3),SUM(SUMIF($B$5:$B$160,_xlfn._xlws.FILTER($B$5:$B$160,($O$5:$O$160&lt;$O$3)*($C$5:$C$160="EU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130" spans="1:21" x14ac:dyDescent="0.2">
      <c r="A130" t="s">
        <v>203</v>
      </c>
      <c r="B130" t="s">
        <v>144</v>
      </c>
      <c r="C130" t="s">
        <v>16</v>
      </c>
      <c r="D130">
        <v>0.20599999999999999</v>
      </c>
      <c r="E130" s="1">
        <f t="shared" si="10"/>
        <v>-0.58274074074074067</v>
      </c>
      <c r="F130">
        <v>0.17</v>
      </c>
      <c r="G130" s="1">
        <f t="shared" si="11"/>
        <v>-0.4662962962962961</v>
      </c>
      <c r="H130">
        <v>0.4945</v>
      </c>
      <c r="I130" s="1">
        <f t="shared" si="12"/>
        <v>-0.34575925925925904</v>
      </c>
      <c r="J130">
        <v>0.4022</v>
      </c>
      <c r="K130" s="1">
        <f t="shared" si="13"/>
        <v>-0.3688407407407408</v>
      </c>
      <c r="L130">
        <v>0.48644035672612101</v>
      </c>
      <c r="M130" s="1">
        <f t="shared" si="14"/>
        <v>-0.12930038401461968</v>
      </c>
      <c r="N130" s="1">
        <f t="shared" si="15"/>
        <v>0.32062015552552092</v>
      </c>
      <c r="O130" s="1">
        <f t="shared" si="16"/>
        <v>-0.40194801835590932</v>
      </c>
      <c r="P130" s="1">
        <f t="shared" si="17"/>
        <v>-0.20050030622244164</v>
      </c>
      <c r="Q130" s="1">
        <v>5.3818284092682599E-2</v>
      </c>
      <c r="R130" s="1">
        <f>VLOOKUP(B130,Foglio2!$A$2:$C$157,3,FALSE)</f>
        <v>14.659327543909299</v>
      </c>
      <c r="S130" s="7">
        <f>VLOOKUP(B130,Foglio2!$A$2:$C$157,2,FALSE)</f>
        <v>42613.1972016906</v>
      </c>
      <c r="T130" s="6">
        <f t="shared" si="18"/>
        <v>2906.8998611328293</v>
      </c>
      <c r="U130" s="7" cm="1">
        <f t="array" ref="U130">IF(AND(C130="EU sup",O130&gt;=$O$3),SUM(SUMIF($B$5:$B$160,_xlfn._xlws.FILTER($B$5:$B$160,($O$5:$O$160&gt;=$O$3)*($C$5:$C$160="EU sup")),$S$5:$S$160))/SUM(SUMIF($B$5:$B$160,_xlfn._xlws.FILTER($B$5:$B$160,($O$5:$O$160&gt;=$O$3)*($C$5:$C$160="EU sup")),$R$5:$R$160)),IF(AND(C130="EU sup",O130&lt;$O$3),SUM(SUMIF($B$5:$B$160,_xlfn._xlws.FILTER($B$5:$B$160,($O$5:$O$160&lt;$O$3)*($C$5:$C$160="EU sup")),$S$5:$S$160))/SUM(SUMIF($B$5:$B$160,_xlfn._xlws.FILTER($B$5:$B$160,($O$5:$O$160&lt;$O$3)*($C$5:$C$160="EU sup")),$R$5:$R$160)),""))</f>
        <v>2204.1865813834825</v>
      </c>
    </row>
    <row r="131" spans="1:21" hidden="1" x14ac:dyDescent="0.2">
      <c r="B131" t="s">
        <v>145</v>
      </c>
      <c r="C131" t="s">
        <v>23</v>
      </c>
      <c r="D131">
        <v>0.247</v>
      </c>
      <c r="E131" s="1">
        <f t="shared" si="10"/>
        <v>-0.54174074074074063</v>
      </c>
      <c r="F131">
        <v>0.22</v>
      </c>
      <c r="G131" s="1">
        <f t="shared" si="11"/>
        <v>-0.41629629629629616</v>
      </c>
      <c r="H131">
        <v>0.434499999999999</v>
      </c>
      <c r="I131" s="1">
        <f t="shared" si="12"/>
        <v>-0.40575925925926004</v>
      </c>
      <c r="J131">
        <v>0.4083</v>
      </c>
      <c r="K131" s="1">
        <f t="shared" si="13"/>
        <v>-0.36274074074074081</v>
      </c>
      <c r="L131">
        <v>0.27600000000000002</v>
      </c>
      <c r="M131" s="1">
        <f t="shared" si="14"/>
        <v>-0.33974074074074068</v>
      </c>
      <c r="N131" s="1">
        <f t="shared" si="15"/>
        <v>0.30549181262846237</v>
      </c>
      <c r="O131" s="1">
        <f t="shared" si="16"/>
        <v>-0.41707636125296788</v>
      </c>
      <c r="P131" s="1">
        <f t="shared" si="17"/>
        <v>-0.20050030622244164</v>
      </c>
      <c r="Q131" s="1"/>
      <c r="R131" s="1">
        <f>VLOOKUP(B131,Foglio2!$A$2:$C$157,3,FALSE)</f>
        <v>0</v>
      </c>
      <c r="S131" s="7">
        <f>VLOOKUP(B131,Foglio2!$A$2:$C$157,2,FALSE)</f>
        <v>2405.5319817674999</v>
      </c>
      <c r="T131" s="6" t="str">
        <f t="shared" si="18"/>
        <v/>
      </c>
      <c r="U131" s="7" t="str" cm="1">
        <f t="array" ref="U131">IF(AND(C131="EU sup",O131&gt;=$O$3),SUM(SUMIF($B$5:$B$160,_xlfn._xlws.FILTER($B$5:$B$160,($O$5:$O$160&gt;=$O$3)*($C$5:$C$160="EU sup")),$S$5:$S$160))/SUM(SUMIF($B$5:$B$160,_xlfn._xlws.FILTER($B$5:$B$160,($O$5:$O$160&gt;=$O$3)*($C$5:$C$160="EU sup")),$R$5:$R$160)),IF(AND(C131="EU sup",O131&lt;$O$3),SUM(SUMIF($B$5:$B$160,_xlfn._xlws.FILTER($B$5:$B$160,($O$5:$O$160&lt;$O$3)*($C$5:$C$160="EU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132" spans="1:21" hidden="1" x14ac:dyDescent="0.2">
      <c r="B132" t="s">
        <v>146</v>
      </c>
      <c r="C132" t="s">
        <v>18</v>
      </c>
      <c r="D132">
        <v>0.57199999999999995</v>
      </c>
      <c r="E132" s="1">
        <f t="shared" si="10"/>
        <v>-0.21674074074074068</v>
      </c>
      <c r="F132">
        <v>0.43</v>
      </c>
      <c r="G132" s="1">
        <f t="shared" si="11"/>
        <v>-0.20629629629629614</v>
      </c>
      <c r="H132">
        <v>0.69299999999999995</v>
      </c>
      <c r="I132" s="1">
        <f t="shared" si="12"/>
        <v>-0.14725925925925909</v>
      </c>
      <c r="J132">
        <v>0.55820000000000003</v>
      </c>
      <c r="K132" s="1">
        <f t="shared" si="13"/>
        <v>-0.21284074074074077</v>
      </c>
      <c r="L132">
        <v>0.33899999999999902</v>
      </c>
      <c r="M132" s="1">
        <f t="shared" si="14"/>
        <v>-0.27674074074074168</v>
      </c>
      <c r="N132" s="1">
        <f t="shared" si="15"/>
        <v>0.50317313998229818</v>
      </c>
      <c r="O132" s="1">
        <f t="shared" si="16"/>
        <v>-0.21939503389913206</v>
      </c>
      <c r="P132" s="1">
        <f t="shared" si="17"/>
        <v>-0.20050030622244164</v>
      </c>
      <c r="Q132" s="1"/>
      <c r="R132" s="1">
        <f>VLOOKUP(B132,Foglio2!$A$2:$C$157,3,FALSE)</f>
        <v>6.3481468470254904E-2</v>
      </c>
      <c r="S132" s="7">
        <f>VLOOKUP(B132,Foglio2!$A$2:$C$157,2,FALSE)</f>
        <v>0</v>
      </c>
      <c r="T132" s="6">
        <f t="shared" si="18"/>
        <v>0</v>
      </c>
      <c r="U132" s="7" t="str" cm="1">
        <f t="array" ref="U132">IF(AND(C132="EU sup",O132&gt;=$O$3),SUM(SUMIF($B$5:$B$160,_xlfn._xlws.FILTER($B$5:$B$160,($O$5:$O$160&gt;=$O$3)*($C$5:$C$160="EU sup")),$S$5:$S$160))/SUM(SUMIF($B$5:$B$160,_xlfn._xlws.FILTER($B$5:$B$160,($O$5:$O$160&gt;=$O$3)*($C$5:$C$160="EU sup")),$R$5:$R$160)),IF(AND(C132="EU sup",O132&lt;$O$3),SUM(SUMIF($B$5:$B$160,_xlfn._xlws.FILTER($B$5:$B$160,($O$5:$O$160&lt;$O$3)*($C$5:$C$160="EU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133" spans="1:21" hidden="1" x14ac:dyDescent="0.2">
      <c r="B133" t="s">
        <v>147</v>
      </c>
      <c r="C133" t="s">
        <v>23</v>
      </c>
      <c r="D133">
        <v>0.622</v>
      </c>
      <c r="E133" s="1">
        <f t="shared" ref="E133:E160" si="19">D133-D$2</f>
        <v>-0.16674074074074063</v>
      </c>
      <c r="F133">
        <v>0.83</v>
      </c>
      <c r="G133" s="1">
        <f t="shared" ref="G133:G160" si="20">F133-F$2</f>
        <v>0.19370370370370382</v>
      </c>
      <c r="H133">
        <v>0.74250000000000005</v>
      </c>
      <c r="I133" s="1">
        <f t="shared" ref="I133:I160" si="21">H133-H$2</f>
        <v>-9.775925925925899E-2</v>
      </c>
      <c r="J133">
        <v>0.4788</v>
      </c>
      <c r="K133" s="1">
        <f t="shared" ref="K133:K160" si="22">J133-J$2</f>
        <v>-0.2922407407407408</v>
      </c>
      <c r="L133">
        <v>0.50900000000000001</v>
      </c>
      <c r="M133" s="1">
        <f t="shared" ref="M133:M160" si="23">L133-L$2</f>
        <v>-0.10674074074074069</v>
      </c>
      <c r="N133" s="1">
        <f t="shared" ref="N133:N160" si="24">GEOMEAN(D133,F133,H133,J133,L133)</f>
        <v>0.62242549279621495</v>
      </c>
      <c r="O133" s="1">
        <f t="shared" ref="O133:O160" si="25">N133-$N$2</f>
        <v>-0.10014268108521529</v>
      </c>
      <c r="P133" s="1">
        <f t="shared" ref="P133:P160" si="26">$O$3</f>
        <v>-0.20050030622244164</v>
      </c>
      <c r="Q133" s="1"/>
      <c r="R133" s="1">
        <f>VLOOKUP(B133,Foglio2!$A$2:$C$157,3,FALSE)</f>
        <v>0</v>
      </c>
      <c r="S133" s="7">
        <f>VLOOKUP(B133,Foglio2!$A$2:$C$157,2,FALSE)</f>
        <v>0</v>
      </c>
      <c r="T133" s="6" t="str">
        <f t="shared" ref="T133:T160" si="27">IF(R133=0,"",S133/R133)</f>
        <v/>
      </c>
      <c r="U133" s="7" t="str" cm="1">
        <f t="array" ref="U133">IF(AND(C133="EU sup",O133&gt;=$O$3),SUM(SUMIF($B$5:$B$160,_xlfn._xlws.FILTER($B$5:$B$160,($O$5:$O$160&gt;=$O$3)*($C$5:$C$160="EU sup")),$S$5:$S$160))/SUM(SUMIF($B$5:$B$160,_xlfn._xlws.FILTER($B$5:$B$160,($O$5:$O$160&gt;=$O$3)*($C$5:$C$160="EU sup")),$R$5:$R$160)),IF(AND(C133="EU sup",O133&lt;$O$3),SUM(SUMIF($B$5:$B$160,_xlfn._xlws.FILTER($B$5:$B$160,($O$5:$O$160&lt;$O$3)*($C$5:$C$160="EU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134" spans="1:21" hidden="1" x14ac:dyDescent="0.2">
      <c r="B134" t="s">
        <v>148</v>
      </c>
      <c r="C134" t="s">
        <v>23</v>
      </c>
      <c r="D134">
        <v>0.503</v>
      </c>
      <c r="E134" s="1">
        <f t="shared" si="19"/>
        <v>-0.28574074074074063</v>
      </c>
      <c r="F134">
        <v>0.34</v>
      </c>
      <c r="G134" s="1">
        <f t="shared" si="20"/>
        <v>-0.29629629629629611</v>
      </c>
      <c r="H134">
        <v>0.67249999999999999</v>
      </c>
      <c r="I134" s="1">
        <f t="shared" si="21"/>
        <v>-0.16775925925925905</v>
      </c>
      <c r="J134">
        <v>0.62549999999999994</v>
      </c>
      <c r="K134" s="1">
        <f t="shared" si="22"/>
        <v>-0.14554074074074086</v>
      </c>
      <c r="L134">
        <v>0.32700000000000001</v>
      </c>
      <c r="M134" s="1">
        <f t="shared" si="23"/>
        <v>-0.28874074074074069</v>
      </c>
      <c r="N134" s="1">
        <f t="shared" si="24"/>
        <v>0.47239234513880829</v>
      </c>
      <c r="O134" s="1">
        <f t="shared" si="25"/>
        <v>-0.25017582874262195</v>
      </c>
      <c r="P134" s="1">
        <f t="shared" si="26"/>
        <v>-0.20050030622244164</v>
      </c>
      <c r="Q134" s="1"/>
      <c r="R134" s="1">
        <f>VLOOKUP(B134,Foglio2!$A$2:$C$157,3,FALSE)</f>
        <v>0</v>
      </c>
      <c r="S134" s="7">
        <f>VLOOKUP(B134,Foglio2!$A$2:$C$157,2,FALSE)</f>
        <v>0</v>
      </c>
      <c r="T134" s="6" t="str">
        <f t="shared" si="27"/>
        <v/>
      </c>
      <c r="U134" s="7" t="str" cm="1">
        <f t="array" ref="U134">IF(AND(C134="EU sup",O134&gt;=$O$3),SUM(SUMIF($B$5:$B$160,_xlfn._xlws.FILTER($B$5:$B$160,($O$5:$O$160&gt;=$O$3)*($C$5:$C$160="EU sup")),$S$5:$S$160))/SUM(SUMIF($B$5:$B$160,_xlfn._xlws.FILTER($B$5:$B$160,($O$5:$O$160&gt;=$O$3)*($C$5:$C$160="EU sup")),$R$5:$R$160)),IF(AND(C134="EU sup",O134&lt;$O$3),SUM(SUMIF($B$5:$B$160,_xlfn._xlws.FILTER($B$5:$B$160,($O$5:$O$160&lt;$O$3)*($C$5:$C$160="EU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135" spans="1:21" hidden="1" x14ac:dyDescent="0.2">
      <c r="B135" t="s">
        <v>149</v>
      </c>
      <c r="C135" t="s">
        <v>23</v>
      </c>
      <c r="D135">
        <v>0.50600000000000001</v>
      </c>
      <c r="E135" s="1">
        <f t="shared" si="19"/>
        <v>-0.28274074074074063</v>
      </c>
      <c r="F135">
        <v>0.33</v>
      </c>
      <c r="G135" s="1">
        <f t="shared" si="20"/>
        <v>-0.30629629629629612</v>
      </c>
      <c r="H135">
        <v>0.64800000000000002</v>
      </c>
      <c r="I135" s="1">
        <f t="shared" si="21"/>
        <v>-0.19225925925925902</v>
      </c>
      <c r="J135">
        <v>0.51359999999999995</v>
      </c>
      <c r="K135" s="1">
        <f t="shared" si="22"/>
        <v>-0.25744074074074086</v>
      </c>
      <c r="L135">
        <v>0.40799999999999997</v>
      </c>
      <c r="M135" s="1">
        <f t="shared" si="23"/>
        <v>-0.20774074074074073</v>
      </c>
      <c r="N135" s="1">
        <f t="shared" si="24"/>
        <v>0.46892666395031685</v>
      </c>
      <c r="O135" s="1">
        <f t="shared" si="25"/>
        <v>-0.2536415099311134</v>
      </c>
      <c r="P135" s="1">
        <f t="shared" si="26"/>
        <v>-0.20050030622244164</v>
      </c>
      <c r="Q135" s="1"/>
      <c r="R135" s="1">
        <f>VLOOKUP(B135,Foglio2!$A$2:$C$157,3,FALSE)</f>
        <v>0</v>
      </c>
      <c r="S135" s="7">
        <f>VLOOKUP(B135,Foglio2!$A$2:$C$157,2,FALSE)</f>
        <v>0</v>
      </c>
      <c r="T135" s="6" t="str">
        <f t="shared" si="27"/>
        <v/>
      </c>
      <c r="U135" s="7" t="str" cm="1">
        <f t="array" ref="U135">IF(AND(C135="EU sup",O135&gt;=$O$3),SUM(SUMIF($B$5:$B$160,_xlfn._xlws.FILTER($B$5:$B$160,($O$5:$O$160&gt;=$O$3)*($C$5:$C$160="EU sup")),$S$5:$S$160))/SUM(SUMIF($B$5:$B$160,_xlfn._xlws.FILTER($B$5:$B$160,($O$5:$O$160&gt;=$O$3)*($C$5:$C$160="EU sup")),$R$5:$R$160)),IF(AND(C135="EU sup",O135&lt;$O$3),SUM(SUMIF($B$5:$B$160,_xlfn._xlws.FILTER($B$5:$B$160,($O$5:$O$160&lt;$O$3)*($C$5:$C$160="EU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136" spans="1:21" hidden="1" x14ac:dyDescent="0.2">
      <c r="B136" t="s">
        <v>150</v>
      </c>
      <c r="C136" t="s">
        <v>18</v>
      </c>
      <c r="D136">
        <v>0.63300000000000001</v>
      </c>
      <c r="E136" s="1">
        <f t="shared" si="19"/>
        <v>-0.15574074074074062</v>
      </c>
      <c r="F136">
        <v>0.36</v>
      </c>
      <c r="G136" s="1">
        <f t="shared" si="20"/>
        <v>-0.27629629629629615</v>
      </c>
      <c r="H136">
        <v>0.72849999999999904</v>
      </c>
      <c r="I136" s="1">
        <f t="shared" si="21"/>
        <v>-0.11175925925926</v>
      </c>
      <c r="J136">
        <v>0.59160000000000001</v>
      </c>
      <c r="K136" s="1">
        <f t="shared" si="22"/>
        <v>-0.17944074074074079</v>
      </c>
      <c r="L136">
        <v>0.439</v>
      </c>
      <c r="M136" s="1">
        <f t="shared" si="23"/>
        <v>-0.1767407407407407</v>
      </c>
      <c r="N136" s="1">
        <f t="shared" si="24"/>
        <v>0.53324364757820231</v>
      </c>
      <c r="O136" s="1">
        <f t="shared" si="25"/>
        <v>-0.18932452630322794</v>
      </c>
      <c r="P136" s="1">
        <f t="shared" si="26"/>
        <v>-0.20050030622244164</v>
      </c>
      <c r="Q136" s="1"/>
      <c r="R136" s="1">
        <f>VLOOKUP(B136,Foglio2!$A$2:$C$157,3,FALSE)</f>
        <v>0.385807595750708</v>
      </c>
      <c r="S136" s="7">
        <f>VLOOKUP(B136,Foglio2!$A$2:$C$157,2,FALSE)</f>
        <v>1363.1347896682501</v>
      </c>
      <c r="T136" s="6">
        <f t="shared" si="27"/>
        <v>3533.1984250228402</v>
      </c>
      <c r="U136" s="7" t="str" cm="1">
        <f t="array" ref="U136">IF(AND(C136="EU sup",O136&gt;=$O$3),SUM(SUMIF($B$5:$B$160,_xlfn._xlws.FILTER($B$5:$B$160,($O$5:$O$160&gt;=$O$3)*($C$5:$C$160="EU sup")),$S$5:$S$160))/SUM(SUMIF($B$5:$B$160,_xlfn._xlws.FILTER($B$5:$B$160,($O$5:$O$160&gt;=$O$3)*($C$5:$C$160="EU sup")),$R$5:$R$160)),IF(AND(C136="EU sup",O136&lt;$O$3),SUM(SUMIF($B$5:$B$160,_xlfn._xlws.FILTER($B$5:$B$160,($O$5:$O$160&lt;$O$3)*($C$5:$C$160="EU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137" spans="1:21" hidden="1" x14ac:dyDescent="0.2">
      <c r="B137" t="s">
        <v>151</v>
      </c>
      <c r="C137" t="s">
        <v>18</v>
      </c>
      <c r="D137">
        <v>0.69499999999999995</v>
      </c>
      <c r="E137" s="1">
        <f t="shared" si="19"/>
        <v>-9.374074074074068E-2</v>
      </c>
      <c r="F137">
        <v>0.4</v>
      </c>
      <c r="G137" s="1">
        <f t="shared" si="20"/>
        <v>-0.23629629629629612</v>
      </c>
      <c r="H137">
        <v>0.77</v>
      </c>
      <c r="I137" s="1">
        <f t="shared" si="21"/>
        <v>-7.0259259259259021E-2</v>
      </c>
      <c r="J137">
        <v>0.70620000000000005</v>
      </c>
      <c r="K137" s="1">
        <f t="shared" si="22"/>
        <v>-6.4840740740740754E-2</v>
      </c>
      <c r="L137">
        <v>0.45899999999999902</v>
      </c>
      <c r="M137" s="1">
        <f t="shared" si="23"/>
        <v>-0.15674074074074168</v>
      </c>
      <c r="N137" s="1">
        <f t="shared" si="24"/>
        <v>0.58648267042530844</v>
      </c>
      <c r="O137" s="1">
        <f t="shared" si="25"/>
        <v>-0.1360855034561218</v>
      </c>
      <c r="P137" s="1">
        <f t="shared" si="26"/>
        <v>-0.20050030622244164</v>
      </c>
      <c r="Q137" s="1"/>
      <c r="R137" s="1">
        <f>VLOOKUP(B137,Foglio2!$A$2:$C$157,3,FALSE)</f>
        <v>6.9696600566572196E-3</v>
      </c>
      <c r="S137" s="7">
        <f>VLOOKUP(B137,Foglio2!$A$2:$C$157,2,FALSE)</f>
        <v>0</v>
      </c>
      <c r="T137" s="6">
        <f t="shared" si="27"/>
        <v>0</v>
      </c>
      <c r="U137" s="7" t="str" cm="1">
        <f t="array" ref="U137">IF(AND(C137="EU sup",O137&gt;=$O$3),SUM(SUMIF($B$5:$B$160,_xlfn._xlws.FILTER($B$5:$B$160,($O$5:$O$160&gt;=$O$3)*($C$5:$C$160="EU sup")),$S$5:$S$160))/SUM(SUMIF($B$5:$B$160,_xlfn._xlws.FILTER($B$5:$B$160,($O$5:$O$160&gt;=$O$3)*($C$5:$C$160="EU sup")),$R$5:$R$160)),IF(AND(C137="EU sup",O137&lt;$O$3),SUM(SUMIF($B$5:$B$160,_xlfn._xlws.FILTER($B$5:$B$160,($O$5:$O$160&lt;$O$3)*($C$5:$C$160="EU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138" spans="1:21" hidden="1" x14ac:dyDescent="0.2">
      <c r="B138" t="s">
        <v>152</v>
      </c>
      <c r="C138" t="s">
        <v>14</v>
      </c>
      <c r="D138">
        <v>0.70699999999999996</v>
      </c>
      <c r="E138" s="1">
        <f t="shared" si="19"/>
        <v>-8.1740740740740669E-2</v>
      </c>
      <c r="F138">
        <v>0.53</v>
      </c>
      <c r="G138" s="1">
        <f t="shared" si="20"/>
        <v>-0.10629629629629611</v>
      </c>
      <c r="H138">
        <v>0.81599999999999995</v>
      </c>
      <c r="I138" s="1">
        <f t="shared" si="21"/>
        <v>-2.4259259259259092E-2</v>
      </c>
      <c r="J138">
        <v>0.83219999999999905</v>
      </c>
      <c r="K138" s="1">
        <f t="shared" si="22"/>
        <v>6.1159259259258247E-2</v>
      </c>
      <c r="L138">
        <v>0.6</v>
      </c>
      <c r="M138" s="1">
        <f t="shared" si="23"/>
        <v>-1.5740740740740722E-2</v>
      </c>
      <c r="N138" s="1">
        <f t="shared" si="24"/>
        <v>0.68667760035399017</v>
      </c>
      <c r="O138" s="1">
        <f t="shared" si="25"/>
        <v>-3.5890573527440073E-2</v>
      </c>
      <c r="P138" s="1">
        <f t="shared" si="26"/>
        <v>-0.20050030622244164</v>
      </c>
      <c r="Q138" s="1"/>
      <c r="R138" s="1">
        <f>VLOOKUP(B138,Foglio2!$A$2:$C$157,3,FALSE)</f>
        <v>6.2534904050991505E-2</v>
      </c>
      <c r="S138" s="7">
        <f>VLOOKUP(B138,Foglio2!$A$2:$C$157,2,FALSE)</f>
        <v>400.92199696124999</v>
      </c>
      <c r="T138" s="6">
        <f t="shared" si="27"/>
        <v>6411.1715376477541</v>
      </c>
      <c r="U138" s="7" t="str" cm="1">
        <f t="array" ref="U138">IF(AND(C138="EU sup",O138&gt;=$O$3),SUM(SUMIF($B$5:$B$160,_xlfn._xlws.FILTER($B$5:$B$160,($O$5:$O$160&gt;=$O$3)*($C$5:$C$160="EU sup")),$S$5:$S$160))/SUM(SUMIF($B$5:$B$160,_xlfn._xlws.FILTER($B$5:$B$160,($O$5:$O$160&gt;=$O$3)*($C$5:$C$160="EU sup")),$R$5:$R$160)),IF(AND(C138="EU sup",O138&lt;$O$3),SUM(SUMIF($B$5:$B$160,_xlfn._xlws.FILTER($B$5:$B$160,($O$5:$O$160&lt;$O$3)*($C$5:$C$160="EU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139" spans="1:21" hidden="1" x14ac:dyDescent="0.2">
      <c r="B139" t="s">
        <v>153</v>
      </c>
      <c r="C139" t="s">
        <v>14</v>
      </c>
      <c r="D139">
        <v>0.77500000000000002</v>
      </c>
      <c r="E139" s="1">
        <f t="shared" si="19"/>
        <v>-1.3740740740740609E-2</v>
      </c>
      <c r="F139">
        <v>0.56000000000000005</v>
      </c>
      <c r="G139" s="1">
        <f t="shared" si="20"/>
        <v>-7.6296296296296084E-2</v>
      </c>
      <c r="H139">
        <v>0.81949999999999901</v>
      </c>
      <c r="I139" s="1">
        <f t="shared" si="21"/>
        <v>-2.0759259259260032E-2</v>
      </c>
      <c r="J139">
        <v>0.70589999999999997</v>
      </c>
      <c r="K139" s="1">
        <f t="shared" si="22"/>
        <v>-6.5140740740740832E-2</v>
      </c>
      <c r="L139">
        <v>0.67299999999999904</v>
      </c>
      <c r="M139" s="1">
        <f t="shared" si="23"/>
        <v>5.7259259259258344E-2</v>
      </c>
      <c r="N139" s="1">
        <f t="shared" si="24"/>
        <v>0.70074399811429888</v>
      </c>
      <c r="O139" s="1">
        <f t="shared" si="25"/>
        <v>-2.182417576713136E-2</v>
      </c>
      <c r="P139" s="1">
        <f t="shared" si="26"/>
        <v>-0.20050030622244164</v>
      </c>
      <c r="Q139" s="1"/>
      <c r="R139" s="1">
        <f>VLOOKUP(B139,Foglio2!$A$2:$C$157,3,FALSE)</f>
        <v>4.6132998300283199E-3</v>
      </c>
      <c r="S139" s="7">
        <f>VLOOKUP(B139,Foglio2!$A$2:$C$157,2,FALSE)</f>
        <v>0</v>
      </c>
      <c r="T139" s="6">
        <f t="shared" si="27"/>
        <v>0</v>
      </c>
      <c r="U139" s="7" t="str" cm="1">
        <f t="array" ref="U139">IF(AND(C139="EU sup",O139&gt;=$O$3),SUM(SUMIF($B$5:$B$160,_xlfn._xlws.FILTER($B$5:$B$160,($O$5:$O$160&gt;=$O$3)*($C$5:$C$160="EU sup")),$S$5:$S$160))/SUM(SUMIF($B$5:$B$160,_xlfn._xlws.FILTER($B$5:$B$160,($O$5:$O$160&gt;=$O$3)*($C$5:$C$160="EU sup")),$R$5:$R$160)),IF(AND(C139="EU sup",O139&lt;$O$3),SUM(SUMIF($B$5:$B$160,_xlfn._xlws.FILTER($B$5:$B$160,($O$5:$O$160&lt;$O$3)*($C$5:$C$160="EU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140" spans="1:21" hidden="1" x14ac:dyDescent="0.2">
      <c r="B140" t="s">
        <v>154</v>
      </c>
      <c r="C140" t="s">
        <v>14</v>
      </c>
      <c r="D140">
        <v>0.93899999999999995</v>
      </c>
      <c r="E140" s="1">
        <f t="shared" si="19"/>
        <v>0.15025925925925931</v>
      </c>
      <c r="F140">
        <v>0.83</v>
      </c>
      <c r="G140" s="1">
        <f t="shared" si="20"/>
        <v>0.19370370370370382</v>
      </c>
      <c r="H140">
        <v>0.90549999999999997</v>
      </c>
      <c r="I140" s="1">
        <f t="shared" si="21"/>
        <v>6.5240740740740932E-2</v>
      </c>
      <c r="J140">
        <v>0.88149999999999995</v>
      </c>
      <c r="K140" s="1">
        <f t="shared" si="22"/>
        <v>0.11045925925925915</v>
      </c>
      <c r="L140">
        <v>0.72699999999999998</v>
      </c>
      <c r="M140" s="1">
        <f t="shared" si="23"/>
        <v>0.11125925925925928</v>
      </c>
      <c r="N140" s="1">
        <f t="shared" si="24"/>
        <v>0.85325290067262949</v>
      </c>
      <c r="O140" s="1">
        <f t="shared" si="25"/>
        <v>0.13068472679119925</v>
      </c>
      <c r="P140" s="1">
        <f t="shared" si="26"/>
        <v>-0.20050030622244164</v>
      </c>
      <c r="Q140" s="1"/>
      <c r="R140" s="1">
        <f>VLOOKUP(B140,Foglio2!$A$2:$C$157,3,FALSE)</f>
        <v>0</v>
      </c>
      <c r="S140" s="7">
        <f>VLOOKUP(B140,Foglio2!$A$2:$C$157,2,FALSE)</f>
        <v>0</v>
      </c>
      <c r="T140" s="6" t="str">
        <f t="shared" si="27"/>
        <v/>
      </c>
      <c r="U140" s="7" t="str" cm="1">
        <f t="array" ref="U140">IF(AND(C140="EU sup",O140&gt;=$O$3),SUM(SUMIF($B$5:$B$160,_xlfn._xlws.FILTER($B$5:$B$160,($O$5:$O$160&gt;=$O$3)*($C$5:$C$160="EU sup")),$S$5:$S$160))/SUM(SUMIF($B$5:$B$160,_xlfn._xlws.FILTER($B$5:$B$160,($O$5:$O$160&gt;=$O$3)*($C$5:$C$160="EU sup")),$R$5:$R$160)),IF(AND(C140="EU sup",O140&lt;$O$3),SUM(SUMIF($B$5:$B$160,_xlfn._xlws.FILTER($B$5:$B$160,($O$5:$O$160&lt;$O$3)*($C$5:$C$160="EU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141" spans="1:21" hidden="1" x14ac:dyDescent="0.2">
      <c r="B141" t="s">
        <v>155</v>
      </c>
      <c r="C141" t="s">
        <v>23</v>
      </c>
      <c r="D141">
        <v>0.30099999999999999</v>
      </c>
      <c r="E141" s="1">
        <f t="shared" si="19"/>
        <v>-0.48774074074074064</v>
      </c>
      <c r="F141">
        <v>0.3</v>
      </c>
      <c r="G141" s="1">
        <f t="shared" si="20"/>
        <v>-0.33629629629629615</v>
      </c>
      <c r="H141">
        <v>0.53400000000000003</v>
      </c>
      <c r="I141" s="1">
        <f t="shared" si="21"/>
        <v>-0.30625925925925901</v>
      </c>
      <c r="J141">
        <v>0.52659999999999996</v>
      </c>
      <c r="K141" s="1">
        <f t="shared" si="22"/>
        <v>-0.24444074074074085</v>
      </c>
      <c r="L141">
        <v>0.44900000000000001</v>
      </c>
      <c r="M141" s="1">
        <f t="shared" si="23"/>
        <v>-0.16674074074074069</v>
      </c>
      <c r="N141" s="1">
        <f t="shared" si="24"/>
        <v>0.40868739264289694</v>
      </c>
      <c r="O141" s="1">
        <f t="shared" si="25"/>
        <v>-0.3138807812385333</v>
      </c>
      <c r="P141" s="1">
        <f t="shared" si="26"/>
        <v>-0.20050030622244164</v>
      </c>
      <c r="Q141" s="1"/>
      <c r="R141" s="1">
        <f>VLOOKUP(B141,Foglio2!$A$2:$C$157,3,FALSE)</f>
        <v>0</v>
      </c>
      <c r="S141" s="7">
        <f>VLOOKUP(B141,Foglio2!$A$2:$C$157,2,FALSE)</f>
        <v>0</v>
      </c>
      <c r="T141" s="6" t="str">
        <f t="shared" si="27"/>
        <v/>
      </c>
      <c r="U141" s="7" t="str" cm="1">
        <f t="array" ref="U141">IF(AND(C141="EU sup",O141&gt;=$O$3),SUM(SUMIF($B$5:$B$160,_xlfn._xlws.FILTER($B$5:$B$160,($O$5:$O$160&gt;=$O$3)*($C$5:$C$160="EU sup")),$S$5:$S$160))/SUM(SUMIF($B$5:$B$160,_xlfn._xlws.FILTER($B$5:$B$160,($O$5:$O$160&gt;=$O$3)*($C$5:$C$160="EU sup")),$R$5:$R$160)),IF(AND(C141="EU sup",O141&lt;$O$3),SUM(SUMIF($B$5:$B$160,_xlfn._xlws.FILTER($B$5:$B$160,($O$5:$O$160&lt;$O$3)*($C$5:$C$160="EU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142" spans="1:21" hidden="1" x14ac:dyDescent="0.2">
      <c r="B142" t="s">
        <v>156</v>
      </c>
      <c r="C142" t="s">
        <v>23</v>
      </c>
      <c r="D142">
        <v>0.16699999999999901</v>
      </c>
      <c r="E142" s="1">
        <f t="shared" si="19"/>
        <v>-0.62174074074074159</v>
      </c>
      <c r="F142">
        <v>0.19</v>
      </c>
      <c r="G142" s="1">
        <f t="shared" si="20"/>
        <v>-0.44629629629629614</v>
      </c>
      <c r="H142">
        <v>0.50800000000000001</v>
      </c>
      <c r="I142" s="1">
        <f t="shared" si="21"/>
        <v>-0.33225925925925903</v>
      </c>
      <c r="J142">
        <v>0.5373</v>
      </c>
      <c r="K142" s="1">
        <f t="shared" si="22"/>
        <v>-0.2337407407407408</v>
      </c>
      <c r="L142">
        <v>0.28100000000000003</v>
      </c>
      <c r="M142" s="1">
        <f t="shared" si="23"/>
        <v>-0.33474074074074067</v>
      </c>
      <c r="N142" s="1">
        <f t="shared" si="24"/>
        <v>0.30008990702602523</v>
      </c>
      <c r="O142" s="1">
        <f t="shared" si="25"/>
        <v>-0.42247826685540502</v>
      </c>
      <c r="P142" s="1">
        <f t="shared" si="26"/>
        <v>-0.20050030622244164</v>
      </c>
      <c r="Q142" s="1"/>
      <c r="R142" s="1">
        <f>VLOOKUP(B142,Foglio2!$A$2:$C$157,3,FALSE)</f>
        <v>0</v>
      </c>
      <c r="S142" s="7">
        <f>VLOOKUP(B142,Foglio2!$A$2:$C$157,2,FALSE)</f>
        <v>0</v>
      </c>
      <c r="T142" s="6" t="str">
        <f t="shared" si="27"/>
        <v/>
      </c>
      <c r="U142" s="7" t="str" cm="1">
        <f t="array" ref="U142">IF(AND(C142="EU sup",O142&gt;=$O$3),SUM(SUMIF($B$5:$B$160,_xlfn._xlws.FILTER($B$5:$B$160,($O$5:$O$160&gt;=$O$3)*($C$5:$C$160="EU sup")),$S$5:$S$160))/SUM(SUMIF($B$5:$B$160,_xlfn._xlws.FILTER($B$5:$B$160,($O$5:$O$160&gt;=$O$3)*($C$5:$C$160="EU sup")),$R$5:$R$160)),IF(AND(C142="EU sup",O142&lt;$O$3),SUM(SUMIF($B$5:$B$160,_xlfn._xlws.FILTER($B$5:$B$160,($O$5:$O$160&lt;$O$3)*($C$5:$C$160="EU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143" spans="1:21" hidden="1" x14ac:dyDescent="0.2">
      <c r="B143" t="s">
        <v>157</v>
      </c>
      <c r="C143" t="s">
        <v>23</v>
      </c>
      <c r="D143">
        <v>0.29899999999999999</v>
      </c>
      <c r="E143" s="1">
        <f t="shared" si="19"/>
        <v>-0.48974074074074064</v>
      </c>
      <c r="F143">
        <v>0.3</v>
      </c>
      <c r="G143" s="1">
        <f t="shared" si="20"/>
        <v>-0.33629629629629615</v>
      </c>
      <c r="H143">
        <v>0.627</v>
      </c>
      <c r="I143" s="1">
        <f t="shared" si="21"/>
        <v>-0.21325925925925904</v>
      </c>
      <c r="J143">
        <v>0.63060000000000005</v>
      </c>
      <c r="K143" s="1">
        <f t="shared" si="22"/>
        <v>-0.14044074074074075</v>
      </c>
      <c r="L143">
        <v>0.34</v>
      </c>
      <c r="M143" s="1">
        <f t="shared" si="23"/>
        <v>-0.27574074074074068</v>
      </c>
      <c r="N143" s="1">
        <f t="shared" si="24"/>
        <v>0.41329349849600194</v>
      </c>
      <c r="O143" s="1">
        <f t="shared" si="25"/>
        <v>-0.3092746753854283</v>
      </c>
      <c r="P143" s="1">
        <f t="shared" si="26"/>
        <v>-0.20050030622244164</v>
      </c>
      <c r="Q143" s="1"/>
      <c r="R143" s="1">
        <f>VLOOKUP(B143,Foglio2!$A$2:$C$157,3,FALSE)</f>
        <v>0</v>
      </c>
      <c r="S143" s="7">
        <f>VLOOKUP(B143,Foglio2!$A$2:$C$157,2,FALSE)</f>
        <v>0</v>
      </c>
      <c r="T143" s="6" t="str">
        <f t="shared" si="27"/>
        <v/>
      </c>
      <c r="U143" s="7" t="str" cm="1">
        <f t="array" ref="U143">IF(AND(C143="EU sup",O143&gt;=$O$3),SUM(SUMIF($B$5:$B$160,_xlfn._xlws.FILTER($B$5:$B$160,($O$5:$O$160&gt;=$O$3)*($C$5:$C$160="EU sup")),$S$5:$S$160))/SUM(SUMIF($B$5:$B$160,_xlfn._xlws.FILTER($B$5:$B$160,($O$5:$O$160&gt;=$O$3)*($C$5:$C$160="EU sup")),$R$5:$R$160)),IF(AND(C143="EU sup",O143&lt;$O$3),SUM(SUMIF($B$5:$B$160,_xlfn._xlws.FILTER($B$5:$B$160,($O$5:$O$160&lt;$O$3)*($C$5:$C$160="EU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144" spans="1:21" hidden="1" x14ac:dyDescent="0.2">
      <c r="B144" t="s">
        <v>158</v>
      </c>
      <c r="C144" t="s">
        <v>18</v>
      </c>
      <c r="D144">
        <v>0.66700000000000004</v>
      </c>
      <c r="E144" s="1">
        <f t="shared" si="19"/>
        <v>-0.12174074074074059</v>
      </c>
      <c r="F144">
        <v>0.36</v>
      </c>
      <c r="G144" s="1">
        <f t="shared" si="20"/>
        <v>-0.27629629629629615</v>
      </c>
      <c r="H144">
        <v>0.63849999999999996</v>
      </c>
      <c r="I144" s="1">
        <f t="shared" si="21"/>
        <v>-0.20175925925925908</v>
      </c>
      <c r="J144">
        <v>0.5524</v>
      </c>
      <c r="K144" s="1">
        <f t="shared" si="22"/>
        <v>-0.2186407407407408</v>
      </c>
      <c r="L144">
        <v>0.38100000000000001</v>
      </c>
      <c r="M144" s="1">
        <f t="shared" si="23"/>
        <v>-0.23474074074074069</v>
      </c>
      <c r="N144" s="1">
        <f t="shared" si="24"/>
        <v>0.50321499785485069</v>
      </c>
      <c r="O144" s="1">
        <f t="shared" si="25"/>
        <v>-0.21935317602657955</v>
      </c>
      <c r="P144" s="1">
        <f t="shared" si="26"/>
        <v>-0.20050030622244164</v>
      </c>
      <c r="Q144" s="1"/>
      <c r="R144" s="1">
        <f>VLOOKUP(B144,Foglio2!$A$2:$C$157,3,FALSE)</f>
        <v>36.373526232294601</v>
      </c>
      <c r="S144" s="7">
        <f>VLOOKUP(B144,Foglio2!$A$2:$C$157,2,FALSE)</f>
        <v>4857.5709151825004</v>
      </c>
      <c r="T144" s="6">
        <f t="shared" si="27"/>
        <v>133.54687923739593</v>
      </c>
      <c r="U144" s="7" t="str" cm="1">
        <f t="array" ref="U144">IF(AND(C144="EU sup",O144&gt;=$O$3),SUM(SUMIF($B$5:$B$160,_xlfn._xlws.FILTER($B$5:$B$160,($O$5:$O$160&gt;=$O$3)*($C$5:$C$160="EU sup")),$S$5:$S$160))/SUM(SUMIF($B$5:$B$160,_xlfn._xlws.FILTER($B$5:$B$160,($O$5:$O$160&gt;=$O$3)*($C$5:$C$160="EU sup")),$R$5:$R$160)),IF(AND(C144="EU sup",O144&lt;$O$3),SUM(SUMIF($B$5:$B$160,_xlfn._xlws.FILTER($B$5:$B$160,($O$5:$O$160&lt;$O$3)*($C$5:$C$160="EU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145" spans="1:23" hidden="1" x14ac:dyDescent="0.2">
      <c r="B145" t="s">
        <v>159</v>
      </c>
      <c r="C145" t="s">
        <v>18</v>
      </c>
      <c r="D145">
        <v>0.19399999999999901</v>
      </c>
      <c r="E145" s="1">
        <f t="shared" si="19"/>
        <v>-0.59474074074074168</v>
      </c>
      <c r="F145">
        <v>0.24</v>
      </c>
      <c r="G145" s="1">
        <f t="shared" si="20"/>
        <v>-0.39629629629629615</v>
      </c>
      <c r="H145">
        <v>0.50949999999999995</v>
      </c>
      <c r="I145" s="1">
        <f t="shared" si="21"/>
        <v>-0.33075925925925909</v>
      </c>
      <c r="J145">
        <v>0.3906</v>
      </c>
      <c r="K145" s="1">
        <f t="shared" si="22"/>
        <v>-0.3804407407407408</v>
      </c>
      <c r="L145">
        <v>0.371</v>
      </c>
      <c r="M145" s="1">
        <f t="shared" si="23"/>
        <v>-0.2447407407407407</v>
      </c>
      <c r="N145" s="1">
        <f t="shared" si="24"/>
        <v>0.32155307102384112</v>
      </c>
      <c r="O145" s="1">
        <f t="shared" si="25"/>
        <v>-0.40101510285758912</v>
      </c>
      <c r="P145" s="1">
        <f t="shared" si="26"/>
        <v>-0.20050030622244164</v>
      </c>
      <c r="Q145" s="1"/>
      <c r="R145" s="1">
        <f>VLOOKUP(B145,Foglio2!$A$2:$C$157,3,FALSE)</f>
        <v>1.8483443711048101E-2</v>
      </c>
      <c r="S145" s="7">
        <f>VLOOKUP(B145,Foglio2!$A$2:$C$157,2,FALSE)</f>
        <v>160.3687987845</v>
      </c>
      <c r="T145" s="6">
        <f t="shared" si="27"/>
        <v>8676.3484820008307</v>
      </c>
      <c r="U145" s="7" t="str" cm="1">
        <f t="array" ref="U145">IF(AND(C145="EU sup",O145&gt;=$O$3),SUM(SUMIF($B$5:$B$160,_xlfn._xlws.FILTER($B$5:$B$160,($O$5:$O$160&gt;=$O$3)*($C$5:$C$160="EU sup")),$S$5:$S$160))/SUM(SUMIF($B$5:$B$160,_xlfn._xlws.FILTER($B$5:$B$160,($O$5:$O$160&gt;=$O$3)*($C$5:$C$160="EU sup")),$R$5:$R$160)),IF(AND(C145="EU sup",O145&lt;$O$3),SUM(SUMIF($B$5:$B$160,_xlfn._xlws.FILTER($B$5:$B$160,($O$5:$O$160&lt;$O$3)*($C$5:$C$160="EU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146" spans="1:23" hidden="1" x14ac:dyDescent="0.2">
      <c r="B146" t="s">
        <v>160</v>
      </c>
      <c r="C146" t="s">
        <v>18</v>
      </c>
      <c r="D146">
        <v>0.70599999999999996</v>
      </c>
      <c r="E146" s="1">
        <f t="shared" si="19"/>
        <v>-8.274074074074067E-2</v>
      </c>
      <c r="F146">
        <v>0.42</v>
      </c>
      <c r="G146" s="1">
        <f t="shared" si="20"/>
        <v>-0.21629629629629615</v>
      </c>
      <c r="H146">
        <v>0.77400000000000002</v>
      </c>
      <c r="I146" s="1">
        <f t="shared" si="21"/>
        <v>-6.6259259259259018E-2</v>
      </c>
      <c r="J146">
        <v>0.84489999999999998</v>
      </c>
      <c r="K146" s="1">
        <f t="shared" si="22"/>
        <v>7.385925925925918E-2</v>
      </c>
      <c r="L146">
        <v>0.35099999999999998</v>
      </c>
      <c r="M146" s="1">
        <f t="shared" si="23"/>
        <v>-0.26474074074074072</v>
      </c>
      <c r="N146" s="1">
        <f t="shared" si="24"/>
        <v>0.5842268005813851</v>
      </c>
      <c r="O146" s="1">
        <f t="shared" si="25"/>
        <v>-0.13834137330004515</v>
      </c>
      <c r="P146" s="1">
        <f t="shared" si="26"/>
        <v>-0.20050030622244164</v>
      </c>
      <c r="Q146" s="1"/>
      <c r="R146" s="1">
        <f>VLOOKUP(B146,Foglio2!$A$2:$C$157,3,FALSE)</f>
        <v>6.0426952691218103</v>
      </c>
      <c r="S146" s="7">
        <f>VLOOKUP(B146,Foglio2!$A$2:$C$157,2,FALSE)</f>
        <v>0</v>
      </c>
      <c r="T146" s="6">
        <f t="shared" si="27"/>
        <v>0</v>
      </c>
      <c r="U146" s="7" t="str" cm="1">
        <f t="array" ref="U146">IF(AND(C146="EU sup",O146&gt;=$O$3),SUM(SUMIF($B$5:$B$160,_xlfn._xlws.FILTER($B$5:$B$160,($O$5:$O$160&gt;=$O$3)*($C$5:$C$160="EU sup")),$S$5:$S$160))/SUM(SUMIF($B$5:$B$160,_xlfn._xlws.FILTER($B$5:$B$160,($O$5:$O$160&gt;=$O$3)*($C$5:$C$160="EU sup")),$R$5:$R$160)),IF(AND(C146="EU sup",O146&lt;$O$3),SUM(SUMIF($B$5:$B$160,_xlfn._xlws.FILTER($B$5:$B$160,($O$5:$O$160&lt;$O$3)*($C$5:$C$160="EU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147" spans="1:23" x14ac:dyDescent="0.2">
      <c r="A147" t="s">
        <v>204</v>
      </c>
      <c r="B147" t="s">
        <v>161</v>
      </c>
      <c r="C147" t="s">
        <v>16</v>
      </c>
      <c r="D147">
        <v>0.313</v>
      </c>
      <c r="E147" s="1">
        <f t="shared" si="19"/>
        <v>-0.47574074074074063</v>
      </c>
      <c r="F147">
        <v>0.23</v>
      </c>
      <c r="G147" s="1">
        <f t="shared" si="20"/>
        <v>-0.40629629629629616</v>
      </c>
      <c r="H147">
        <v>0.45099999999999901</v>
      </c>
      <c r="I147" s="1">
        <f t="shared" si="21"/>
        <v>-0.38925925925926003</v>
      </c>
      <c r="J147">
        <v>0.32939999999999903</v>
      </c>
      <c r="K147" s="1">
        <f t="shared" si="22"/>
        <v>-0.44164074074074178</v>
      </c>
      <c r="L147">
        <v>0.27800000000000002</v>
      </c>
      <c r="M147" s="1">
        <f t="shared" si="23"/>
        <v>-0.33774074074074067</v>
      </c>
      <c r="N147" s="1">
        <f t="shared" si="24"/>
        <v>0.3123513743868967</v>
      </c>
      <c r="O147" s="1">
        <f t="shared" si="25"/>
        <v>-0.41021679949453355</v>
      </c>
      <c r="P147" s="1">
        <f t="shared" si="26"/>
        <v>-0.20050030622244164</v>
      </c>
      <c r="Q147" s="1" t="s">
        <v>20</v>
      </c>
      <c r="R147" s="1">
        <f>VLOOKUP(B147,Foglio2!$A$2:$C$157,3,FALSE)</f>
        <v>10.681248569405099</v>
      </c>
      <c r="S147" s="7">
        <f>VLOOKUP(B147,Foglio2!$A$2:$C$157,2,FALSE)</f>
        <v>105591.628180846</v>
      </c>
      <c r="T147" s="6">
        <f t="shared" si="27"/>
        <v>9885.700861161311</v>
      </c>
      <c r="U147" s="7" cm="1">
        <f t="array" ref="U147">IF(AND(C147="EU sup",O147&gt;=$O$3),SUM(SUMIF($B$5:$B$160,_xlfn._xlws.FILTER($B$5:$B$160,($O$5:$O$160&gt;=$O$3)*($C$5:$C$160="EU sup")),$S$5:$S$160))/SUM(SUMIF($B$5:$B$160,_xlfn._xlws.FILTER($B$5:$B$160,($O$5:$O$160&gt;=$O$3)*($C$5:$C$160="EU sup")),$R$5:$R$160)),IF(AND(C147="EU sup",O147&lt;$O$3),SUM(SUMIF($B$5:$B$160,_xlfn._xlws.FILTER($B$5:$B$160,($O$5:$O$160&lt;$O$3)*($C$5:$C$160="EU sup")),$S$5:$S$160))/SUM(SUMIF($B$5:$B$160,_xlfn._xlws.FILTER($B$5:$B$160,($O$5:$O$160&lt;$O$3)*($C$5:$C$160="EU sup")),$R$5:$R$160)),""))</f>
        <v>2204.1865813834825</v>
      </c>
    </row>
    <row r="148" spans="1:23" hidden="1" x14ac:dyDescent="0.2">
      <c r="B148" t="s">
        <v>162</v>
      </c>
      <c r="C148" t="s">
        <v>18</v>
      </c>
      <c r="D148">
        <v>0.55100000000000005</v>
      </c>
      <c r="E148" s="1">
        <f t="shared" si="19"/>
        <v>-0.23774074074074059</v>
      </c>
      <c r="F148">
        <v>0.4</v>
      </c>
      <c r="G148" s="1">
        <f t="shared" si="20"/>
        <v>-0.23629629629629612</v>
      </c>
      <c r="H148">
        <v>0.63049999999999995</v>
      </c>
      <c r="I148" s="1">
        <f t="shared" si="21"/>
        <v>-0.20975925925925909</v>
      </c>
      <c r="J148">
        <v>0.50109999999999999</v>
      </c>
      <c r="K148" s="1">
        <f t="shared" si="22"/>
        <v>-0.26994074074074081</v>
      </c>
      <c r="L148">
        <v>0.40699999999999997</v>
      </c>
      <c r="M148" s="1">
        <f t="shared" si="23"/>
        <v>-0.20874074074074073</v>
      </c>
      <c r="N148" s="1">
        <f t="shared" si="24"/>
        <v>0.49032394053986106</v>
      </c>
      <c r="O148" s="1">
        <f t="shared" si="25"/>
        <v>-0.23224423334156918</v>
      </c>
      <c r="P148" s="1">
        <f t="shared" si="26"/>
        <v>-0.20050030622244164</v>
      </c>
      <c r="Q148" s="1"/>
      <c r="R148" s="1">
        <f>VLOOKUP(B148,Foglio2!$A$2:$C$157,3,FALSE)</f>
        <v>1.4582770762039601</v>
      </c>
      <c r="S148" s="7">
        <f>VLOOKUP(B148,Foglio2!$A$2:$C$157,2,FALSE)</f>
        <v>1844.2411860217501</v>
      </c>
      <c r="T148" s="6">
        <f t="shared" si="27"/>
        <v>1264.6713139196379</v>
      </c>
      <c r="U148" s="7" t="str" cm="1">
        <f t="array" ref="U148">IF(AND(C148="EU sup",O148&gt;=$O$3),SUM(SUMIF($B$5:$B$160,_xlfn._xlws.FILTER($B$5:$B$160,($O$5:$O$160&gt;=$O$3)*($C$5:$C$160="EU sup")),$S$5:$S$160))/SUM(SUMIF($B$5:$B$160,_xlfn._xlws.FILTER($B$5:$B$160,($O$5:$O$160&gt;=$O$3)*($C$5:$C$160="EU sup")),$R$5:$R$160)),IF(AND(C148="EU sup",O148&lt;$O$3),SUM(SUMIF($B$5:$B$160,_xlfn._xlws.FILTER($B$5:$B$160,($O$5:$O$160&lt;$O$3)*($C$5:$C$160="EU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149" spans="1:23" hidden="1" x14ac:dyDescent="0.2">
      <c r="B149" t="s">
        <v>163</v>
      </c>
      <c r="C149" t="s">
        <v>18</v>
      </c>
      <c r="D149">
        <v>0.435</v>
      </c>
      <c r="E149" s="1">
        <f t="shared" si="19"/>
        <v>-0.35374074074074063</v>
      </c>
      <c r="F149">
        <v>0.36</v>
      </c>
      <c r="G149" s="1">
        <f t="shared" si="20"/>
        <v>-0.27629629629629615</v>
      </c>
      <c r="H149">
        <v>0.54299999999999904</v>
      </c>
      <c r="I149" s="1">
        <f t="shared" si="21"/>
        <v>-0.29725925925926</v>
      </c>
      <c r="J149">
        <v>0.3397</v>
      </c>
      <c r="K149" s="1">
        <f t="shared" si="22"/>
        <v>-0.4313407407407408</v>
      </c>
      <c r="L149">
        <v>0.26300000000000001</v>
      </c>
      <c r="M149" s="1">
        <f t="shared" si="23"/>
        <v>-0.35274074074074069</v>
      </c>
      <c r="N149" s="1">
        <f t="shared" si="24"/>
        <v>0.3768153418227439</v>
      </c>
      <c r="O149" s="1">
        <f t="shared" si="25"/>
        <v>-0.34575283205868634</v>
      </c>
      <c r="P149" s="1">
        <f t="shared" si="26"/>
        <v>-0.20050030622244164</v>
      </c>
      <c r="Q149" s="1"/>
      <c r="R149" s="1">
        <f>VLOOKUP(B149,Foglio2!$A$2:$C$157,3,FALSE)</f>
        <v>0.39358897365439</v>
      </c>
      <c r="S149" s="7">
        <f>VLOOKUP(B149,Foglio2!$A$2:$C$157,2,FALSE)</f>
        <v>107.447095185615</v>
      </c>
      <c r="T149" s="6">
        <f t="shared" si="27"/>
        <v>272.99315371564285</v>
      </c>
      <c r="U149" s="7" t="str" cm="1">
        <f t="array" ref="U149">IF(AND(C149="EU sup",O149&gt;=$O$3),SUM(SUMIF($B$5:$B$160,_xlfn._xlws.FILTER($B$5:$B$160,($O$5:$O$160&gt;=$O$3)*($C$5:$C$160="EU sup")),$S$5:$S$160))/SUM(SUMIF($B$5:$B$160,_xlfn._xlws.FILTER($B$5:$B$160,($O$5:$O$160&gt;=$O$3)*($C$5:$C$160="EU sup")),$R$5:$R$160)),IF(AND(C149="EU sup",O149&lt;$O$3),SUM(SUMIF($B$5:$B$160,_xlfn._xlws.FILTER($B$5:$B$160,($O$5:$O$160&lt;$O$3)*($C$5:$C$160="EU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150" spans="1:23" hidden="1" x14ac:dyDescent="0.2">
      <c r="B150" t="s">
        <v>164</v>
      </c>
      <c r="C150" t="s">
        <v>18</v>
      </c>
      <c r="D150">
        <v>0.89900000000000002</v>
      </c>
      <c r="E150" s="1">
        <f t="shared" si="19"/>
        <v>0.11025925925925939</v>
      </c>
      <c r="F150">
        <v>0.68</v>
      </c>
      <c r="G150" s="1">
        <f t="shared" si="20"/>
        <v>4.3703703703703911E-2</v>
      </c>
      <c r="H150">
        <v>0.871</v>
      </c>
      <c r="I150" s="1">
        <f t="shared" si="21"/>
        <v>3.0740740740740957E-2</v>
      </c>
      <c r="J150">
        <v>0.75539999999999996</v>
      </c>
      <c r="K150" s="1">
        <f t="shared" si="22"/>
        <v>-1.5640740740740844E-2</v>
      </c>
      <c r="L150">
        <v>0.45299999999999901</v>
      </c>
      <c r="M150" s="1">
        <f t="shared" si="23"/>
        <v>-0.16274074074074169</v>
      </c>
      <c r="N150" s="1">
        <f t="shared" si="24"/>
        <v>0.71139758802855269</v>
      </c>
      <c r="O150" s="1">
        <f t="shared" si="25"/>
        <v>-1.1170585852877557E-2</v>
      </c>
      <c r="P150" s="1">
        <f t="shared" si="26"/>
        <v>-0.20050030622244164</v>
      </c>
      <c r="Q150" s="1"/>
      <c r="R150" s="1">
        <f>VLOOKUP(B150,Foglio2!$A$2:$C$157,3,FALSE)</f>
        <v>9.12629489801699E-2</v>
      </c>
      <c r="S150" s="7">
        <f>VLOOKUP(B150,Foglio2!$A$2:$C$157,2,FALSE)</f>
        <v>176.40567866295001</v>
      </c>
      <c r="T150" s="6">
        <f t="shared" si="27"/>
        <v>1932.9386200448155</v>
      </c>
      <c r="U150" s="7" t="str" cm="1">
        <f t="array" ref="U150">IF(AND(C150="EU sup",O150&gt;=$O$3),SUM(SUMIF($B$5:$B$160,_xlfn._xlws.FILTER($B$5:$B$160,($O$5:$O$160&gt;=$O$3)*($C$5:$C$160="EU sup")),$S$5:$S$160))/SUM(SUMIF($B$5:$B$160,_xlfn._xlws.FILTER($B$5:$B$160,($O$5:$O$160&gt;=$O$3)*($C$5:$C$160="EU sup")),$R$5:$R$160)),IF(AND(C150="EU sup",O150&lt;$O$3),SUM(SUMIF($B$5:$B$160,_xlfn._xlws.FILTER($B$5:$B$160,($O$5:$O$160&lt;$O$3)*($C$5:$C$160="EU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151" spans="1:23" hidden="1" x14ac:dyDescent="0.2">
      <c r="B151" t="s">
        <v>165</v>
      </c>
      <c r="C151" t="s">
        <v>18</v>
      </c>
      <c r="D151">
        <v>0.51</v>
      </c>
      <c r="E151" s="1">
        <f t="shared" si="19"/>
        <v>-0.27874074074074062</v>
      </c>
      <c r="F151">
        <v>0.38</v>
      </c>
      <c r="G151" s="1">
        <f t="shared" si="20"/>
        <v>-0.25629629629629613</v>
      </c>
      <c r="H151">
        <v>0.61250000000000004</v>
      </c>
      <c r="I151" s="1">
        <f t="shared" si="21"/>
        <v>-0.22775925925925899</v>
      </c>
      <c r="J151">
        <v>0.44019999999999998</v>
      </c>
      <c r="K151" s="1">
        <f t="shared" si="22"/>
        <v>-0.33084074074074082</v>
      </c>
      <c r="L151">
        <v>0.34200000000000003</v>
      </c>
      <c r="M151" s="1">
        <f t="shared" si="23"/>
        <v>-0.27374074074074067</v>
      </c>
      <c r="N151" s="1">
        <f t="shared" si="24"/>
        <v>0.4471231971166495</v>
      </c>
      <c r="O151" s="1">
        <f t="shared" si="25"/>
        <v>-0.27544497676478075</v>
      </c>
      <c r="P151" s="1">
        <f t="shared" si="26"/>
        <v>-0.20050030622244164</v>
      </c>
      <c r="Q151" s="1"/>
      <c r="R151" s="1">
        <f>VLOOKUP(B151,Foglio2!$A$2:$C$157,3,FALSE)</f>
        <v>1.3185650407931999</v>
      </c>
      <c r="S151" s="7">
        <f>VLOOKUP(B151,Foglio2!$A$2:$C$157,2,FALSE)</f>
        <v>184.42411860217501</v>
      </c>
      <c r="T151" s="6">
        <f t="shared" si="27"/>
        <v>139.86728974039255</v>
      </c>
      <c r="U151" s="7" t="str" cm="1">
        <f t="array" ref="U151">IF(AND(C151="EU sup",O151&gt;=$O$3),SUM(SUMIF($B$5:$B$160,_xlfn._xlws.FILTER($B$5:$B$160,($O$5:$O$160&gt;=$O$3)*($C$5:$C$160="EU sup")),$S$5:$S$160))/SUM(SUMIF($B$5:$B$160,_xlfn._xlws.FILTER($B$5:$B$160,($O$5:$O$160&gt;=$O$3)*($C$5:$C$160="EU sup")),$R$5:$R$160)),IF(AND(C151="EU sup",O151&lt;$O$3),SUM(SUMIF($B$5:$B$160,_xlfn._xlws.FILTER($B$5:$B$160,($O$5:$O$160&lt;$O$3)*($C$5:$C$160="EU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152" spans="1:23" hidden="1" x14ac:dyDescent="0.2">
      <c r="B152" t="s">
        <v>166</v>
      </c>
      <c r="C152" t="s">
        <v>23</v>
      </c>
      <c r="D152">
        <v>0.45500000000000002</v>
      </c>
      <c r="E152" s="1">
        <f t="shared" si="19"/>
        <v>-0.33374074074074062</v>
      </c>
      <c r="F152">
        <v>0.26</v>
      </c>
      <c r="G152" s="1">
        <f t="shared" si="20"/>
        <v>-0.37629629629629613</v>
      </c>
      <c r="H152">
        <v>0.57550000000000001</v>
      </c>
      <c r="I152" s="1">
        <f t="shared" si="21"/>
        <v>-0.26475925925925903</v>
      </c>
      <c r="J152">
        <v>0.46079999999999999</v>
      </c>
      <c r="K152" s="1">
        <f t="shared" si="22"/>
        <v>-0.31024074074074082</v>
      </c>
      <c r="L152">
        <v>0.35799999999999998</v>
      </c>
      <c r="M152" s="1">
        <f t="shared" si="23"/>
        <v>-0.25774074074074071</v>
      </c>
      <c r="N152" s="1">
        <f t="shared" si="24"/>
        <v>0.40746012485733679</v>
      </c>
      <c r="O152" s="1">
        <f t="shared" si="25"/>
        <v>-0.31510804902409345</v>
      </c>
      <c r="P152" s="1">
        <f t="shared" si="26"/>
        <v>-0.20050030622244164</v>
      </c>
      <c r="Q152" s="1"/>
      <c r="R152" s="1">
        <f>VLOOKUP(B152,Foglio2!$A$2:$C$157,3,FALSE)</f>
        <v>0</v>
      </c>
      <c r="S152" s="7">
        <f>VLOOKUP(B152,Foglio2!$A$2:$C$157,2,FALSE)</f>
        <v>14.158424999999999</v>
      </c>
      <c r="T152" s="6" t="str">
        <f t="shared" si="27"/>
        <v/>
      </c>
      <c r="U152" s="7" t="str" cm="1">
        <f t="array" ref="U152">IF(AND(C152="EU sup",O152&gt;=$O$3),SUM(SUMIF($B$5:$B$160,_xlfn._xlws.FILTER($B$5:$B$160,($O$5:$O$160&gt;=$O$3)*($C$5:$C$160="EU sup")),$S$5:$S$160))/SUM(SUMIF($B$5:$B$160,_xlfn._xlws.FILTER($B$5:$B$160,($O$5:$O$160&gt;=$O$3)*($C$5:$C$160="EU sup")),$R$5:$R$160)),IF(AND(C152="EU sup",O152&lt;$O$3),SUM(SUMIF($B$5:$B$160,_xlfn._xlws.FILTER($B$5:$B$160,($O$5:$O$160&lt;$O$3)*($C$5:$C$160="EU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153" spans="1:23" x14ac:dyDescent="0.2">
      <c r="A153" t="s">
        <v>205</v>
      </c>
      <c r="B153" t="s">
        <v>167</v>
      </c>
      <c r="C153" t="s">
        <v>16</v>
      </c>
      <c r="D153">
        <v>0.223</v>
      </c>
      <c r="E153" s="1">
        <f t="shared" si="19"/>
        <v>-0.56574074074074066</v>
      </c>
      <c r="F153">
        <v>0.14000000000000001</v>
      </c>
      <c r="G153" s="1">
        <f t="shared" si="20"/>
        <v>-0.49629629629629612</v>
      </c>
      <c r="H153">
        <v>0.437</v>
      </c>
      <c r="I153" s="1">
        <f t="shared" si="21"/>
        <v>-0.40325925925925904</v>
      </c>
      <c r="J153">
        <v>0.36990000000000001</v>
      </c>
      <c r="K153" s="1">
        <f t="shared" si="22"/>
        <v>-0.4011407407407408</v>
      </c>
      <c r="L153">
        <v>0.46399999999999902</v>
      </c>
      <c r="M153" s="1">
        <f t="shared" si="23"/>
        <v>-0.15174074074074168</v>
      </c>
      <c r="N153" s="1">
        <f t="shared" si="24"/>
        <v>0.29778535092196984</v>
      </c>
      <c r="O153" s="1">
        <f t="shared" si="25"/>
        <v>-0.4247828229594604</v>
      </c>
      <c r="P153" s="1">
        <f t="shared" si="26"/>
        <v>-0.20050030622244164</v>
      </c>
      <c r="Q153" s="1" t="s">
        <v>20</v>
      </c>
      <c r="R153" s="1">
        <f>VLOOKUP(B153,Foglio2!$A$2:$C$157,3,FALSE)</f>
        <v>15.947918130311599</v>
      </c>
      <c r="S153" s="7">
        <f>VLOOKUP(B153,Foglio2!$A$2:$C$157,2,FALSE)</f>
        <v>5673.9038682</v>
      </c>
      <c r="T153" s="6">
        <f t="shared" si="27"/>
        <v>355.77708775766962</v>
      </c>
      <c r="U153" s="7" cm="1">
        <f t="array" ref="U153">IF(AND(C153="EU sup",O153&gt;=$O$3),SUM(SUMIF($B$5:$B$160,_xlfn._xlws.FILTER($B$5:$B$160,($O$5:$O$160&gt;=$O$3)*($C$5:$C$160="EU sup")),$S$5:$S$160))/SUM(SUMIF($B$5:$B$160,_xlfn._xlws.FILTER($B$5:$B$160,($O$5:$O$160&gt;=$O$3)*($C$5:$C$160="EU sup")),$R$5:$R$160)),IF(AND(C153="EU sup",O153&lt;$O$3),SUM(SUMIF($B$5:$B$160,_xlfn._xlws.FILTER($B$5:$B$160,($O$5:$O$160&lt;$O$3)*($C$5:$C$160="EU sup")),$S$5:$S$160))/SUM(SUMIF($B$5:$B$160,_xlfn._xlws.FILTER($B$5:$B$160,($O$5:$O$160&lt;$O$3)*($C$5:$C$160="EU sup")),$R$5:$R$160)),""))</f>
        <v>2204.1865813834825</v>
      </c>
    </row>
    <row r="154" spans="1:23" hidden="1" x14ac:dyDescent="0.2">
      <c r="B154" t="s">
        <v>168</v>
      </c>
      <c r="C154" t="s">
        <v>23</v>
      </c>
      <c r="D154">
        <v>0.89099999999999902</v>
      </c>
      <c r="E154" s="1">
        <f t="shared" si="19"/>
        <v>0.10225925925925838</v>
      </c>
      <c r="F154">
        <v>0.74</v>
      </c>
      <c r="G154" s="1">
        <f t="shared" si="20"/>
        <v>0.10370370370370385</v>
      </c>
      <c r="H154">
        <v>0.83</v>
      </c>
      <c r="I154" s="1">
        <f t="shared" si="21"/>
        <v>-1.0259259259259079E-2</v>
      </c>
      <c r="J154">
        <v>0.70330000000000004</v>
      </c>
      <c r="K154" s="1">
        <f t="shared" si="22"/>
        <v>-6.7740740740740768E-2</v>
      </c>
      <c r="L154">
        <v>0.374</v>
      </c>
      <c r="M154" s="1">
        <f t="shared" si="23"/>
        <v>-0.2417407407407407</v>
      </c>
      <c r="N154" s="1">
        <f t="shared" si="24"/>
        <v>0.67864077062205108</v>
      </c>
      <c r="O154" s="1">
        <f t="shared" si="25"/>
        <v>-4.3927403259379161E-2</v>
      </c>
      <c r="P154" s="1">
        <f t="shared" si="26"/>
        <v>-0.20050030622244164</v>
      </c>
      <c r="Q154" s="1"/>
      <c r="R154" s="1">
        <f>VLOOKUP(B154,Foglio2!$A$2:$C$157,3,FALSE)</f>
        <v>0</v>
      </c>
      <c r="S154" s="7">
        <f>VLOOKUP(B154,Foglio2!$A$2:$C$157,2,FALSE)</f>
        <v>0</v>
      </c>
      <c r="T154" s="6" t="str">
        <f t="shared" si="27"/>
        <v/>
      </c>
      <c r="U154" s="7" t="str" cm="1">
        <f t="array" ref="U154">IF(AND(C154="EU sup",O154&gt;=$O$3),SUM(SUMIF($B$5:$B$160,_xlfn._xlws.FILTER($B$5:$B$160,($O$5:$O$160&gt;=$O$3)*($C$5:$C$160="EU sup")),$S$5:$S$160))/SUM(SUMIF($B$5:$B$160,_xlfn._xlws.FILTER($B$5:$B$160,($O$5:$O$160&gt;=$O$3)*($C$5:$C$160="EU sup")),$R$5:$R$160)),IF(AND(C154="EU sup",O154&lt;$O$3),SUM(SUMIF($B$5:$B$160,_xlfn._xlws.FILTER($B$5:$B$160,($O$5:$O$160&lt;$O$3)*($C$5:$C$160="EU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155" spans="1:23" x14ac:dyDescent="0.2">
      <c r="A155" t="s">
        <v>206</v>
      </c>
      <c r="B155" t="s">
        <v>169</v>
      </c>
      <c r="C155" t="s">
        <v>16</v>
      </c>
      <c r="D155">
        <v>0.19600000000000001</v>
      </c>
      <c r="E155" s="1">
        <f t="shared" si="19"/>
        <v>-0.59274074074074057</v>
      </c>
      <c r="F155">
        <v>0.25</v>
      </c>
      <c r="G155" s="1">
        <f t="shared" si="20"/>
        <v>-0.38629629629629614</v>
      </c>
      <c r="H155">
        <v>0.40099999999999902</v>
      </c>
      <c r="I155" s="1">
        <f t="shared" si="21"/>
        <v>-0.43925925925926002</v>
      </c>
      <c r="J155">
        <v>0.24809999999999999</v>
      </c>
      <c r="K155" s="1">
        <f t="shared" si="22"/>
        <v>-0.52294074074074082</v>
      </c>
      <c r="L155">
        <v>0.34499999999999997</v>
      </c>
      <c r="M155" s="1">
        <f t="shared" si="23"/>
        <v>-0.27074074074074073</v>
      </c>
      <c r="N155" s="1">
        <f t="shared" si="24"/>
        <v>0.27871302338053661</v>
      </c>
      <c r="O155" s="1">
        <f t="shared" si="25"/>
        <v>-0.44385515050089364</v>
      </c>
      <c r="P155" s="1">
        <f t="shared" si="26"/>
        <v>-0.20050030622244164</v>
      </c>
      <c r="Q155" s="1" t="s">
        <v>20</v>
      </c>
      <c r="R155" s="1">
        <f>VLOOKUP(B155,Foglio2!$A$2:$C$157,3,FALSE)</f>
        <v>248.35860742209599</v>
      </c>
      <c r="S155" s="7">
        <f>VLOOKUP(B155,Foglio2!$A$2:$C$157,2,FALSE)</f>
        <v>959894.66181543097</v>
      </c>
      <c r="T155" s="6">
        <f t="shared" si="27"/>
        <v>3864.9542763140448</v>
      </c>
      <c r="U155" s="7" cm="1">
        <f t="array" ref="U155">IF(AND(C155="EU sup",O155&gt;=$O$3),SUM(SUMIF($B$5:$B$160,_xlfn._xlws.FILTER($B$5:$B$160,($O$5:$O$160&gt;=$O$3)*($C$5:$C$160="EU sup")),$S$5:$S$160))/SUM(SUMIF($B$5:$B$160,_xlfn._xlws.FILTER($B$5:$B$160,($O$5:$O$160&gt;=$O$3)*($C$5:$C$160="EU sup")),$R$5:$R$160)),IF(AND(C155="EU sup",O155&lt;$O$3),SUM(SUMIF($B$5:$B$160,_xlfn._xlws.FILTER($B$5:$B$160,($O$5:$O$160&lt;$O$3)*($C$5:$C$160="EU sup")),$S$5:$S$160))/SUM(SUMIF($B$5:$B$160,_xlfn._xlws.FILTER($B$5:$B$160,($O$5:$O$160&lt;$O$3)*($C$5:$C$160="EU sup")),$R$5:$R$160)),""))</f>
        <v>2204.1865813834825</v>
      </c>
    </row>
    <row r="156" spans="1:23" x14ac:dyDescent="0.2">
      <c r="A156" t="s">
        <v>207</v>
      </c>
      <c r="B156" t="s">
        <v>170</v>
      </c>
      <c r="C156" t="s">
        <v>16</v>
      </c>
      <c r="D156">
        <v>7.3999999999999996E-2</v>
      </c>
      <c r="E156" s="1">
        <f t="shared" si="19"/>
        <v>-0.71474074074074068</v>
      </c>
      <c r="F156">
        <v>0.23</v>
      </c>
      <c r="G156" s="1">
        <f t="shared" si="20"/>
        <v>-0.40629629629629616</v>
      </c>
      <c r="H156">
        <v>0.54249999999999998</v>
      </c>
      <c r="I156" s="1">
        <f t="shared" si="21"/>
        <v>-0.29775925925925906</v>
      </c>
      <c r="J156">
        <v>0.28260000000000002</v>
      </c>
      <c r="K156" s="1">
        <f t="shared" si="22"/>
        <v>-0.48844074074074079</v>
      </c>
      <c r="L156">
        <v>0.19399999999999901</v>
      </c>
      <c r="M156" s="1">
        <f t="shared" si="23"/>
        <v>-0.42174074074074169</v>
      </c>
      <c r="N156" s="1">
        <f t="shared" si="24"/>
        <v>0.21921316736623167</v>
      </c>
      <c r="O156" s="1">
        <f t="shared" si="25"/>
        <v>-0.5033550065151986</v>
      </c>
      <c r="P156" s="1">
        <f t="shared" si="26"/>
        <v>-0.20050030622244164</v>
      </c>
      <c r="Q156" s="1" t="s">
        <v>20</v>
      </c>
      <c r="R156" s="1">
        <f>VLOOKUP(B156,Foglio2!$A$2:$C$157,3,FALSE)</f>
        <v>16.940227432059999</v>
      </c>
      <c r="S156" s="7">
        <f>VLOOKUP(B156,Foglio2!$A$2:$C$157,2,FALSE)</f>
        <v>0</v>
      </c>
      <c r="T156" s="6">
        <f t="shared" si="27"/>
        <v>0</v>
      </c>
      <c r="U156" s="7" cm="1">
        <f t="array" ref="U156">IF(AND(C156="EU sup",O156&gt;=$O$3),SUM(SUMIF($B$5:$B$160,_xlfn._xlws.FILTER($B$5:$B$160,($O$5:$O$160&gt;=$O$3)*($C$5:$C$160="EU sup")),$S$5:$S$160))/SUM(SUMIF($B$5:$B$160,_xlfn._xlws.FILTER($B$5:$B$160,($O$5:$O$160&gt;=$O$3)*($C$5:$C$160="EU sup")),$R$5:$R$160)),IF(AND(C156="EU sup",O156&lt;$O$3),SUM(SUMIF($B$5:$B$160,_xlfn._xlws.FILTER($B$5:$B$160,($O$5:$O$160&lt;$O$3)*($C$5:$C$160="EU sup")),$S$5:$S$160))/SUM(SUMIF($B$5:$B$160,_xlfn._xlws.FILTER($B$5:$B$160,($O$5:$O$160&lt;$O$3)*($C$5:$C$160="EU sup")),$R$5:$R$160)),""))</f>
        <v>2204.1865813834825</v>
      </c>
    </row>
    <row r="157" spans="1:23" hidden="1" x14ac:dyDescent="0.2">
      <c r="B157" t="s">
        <v>171</v>
      </c>
      <c r="C157" t="s">
        <v>18</v>
      </c>
      <c r="D157">
        <v>0.27300000000000002</v>
      </c>
      <c r="E157" s="1">
        <f t="shared" si="19"/>
        <v>-0.51574074074074061</v>
      </c>
      <c r="F157">
        <v>0.42</v>
      </c>
      <c r="G157" s="1">
        <f t="shared" si="20"/>
        <v>-0.21629629629629615</v>
      </c>
      <c r="H157">
        <v>0.53599999999999903</v>
      </c>
      <c r="I157" s="1">
        <f t="shared" si="21"/>
        <v>-0.30425925925926001</v>
      </c>
      <c r="J157">
        <v>0.24579999999999999</v>
      </c>
      <c r="K157" s="1">
        <f t="shared" si="22"/>
        <v>-0.52524074074074079</v>
      </c>
      <c r="L157">
        <v>0.20100000000000001</v>
      </c>
      <c r="M157" s="1">
        <f t="shared" si="23"/>
        <v>-0.41474074074074069</v>
      </c>
      <c r="N157" s="1">
        <f t="shared" si="24"/>
        <v>0.31366851844331289</v>
      </c>
      <c r="O157" s="1">
        <f t="shared" si="25"/>
        <v>-0.40889965543811735</v>
      </c>
      <c r="P157" s="1">
        <f t="shared" si="26"/>
        <v>-0.20050030622244164</v>
      </c>
      <c r="Q157" s="1" t="s">
        <v>20</v>
      </c>
      <c r="R157" s="1">
        <f>VLOOKUP(B157,Foglio2!$A$2:$C$157,3,FALSE)</f>
        <v>7.0139195949008499</v>
      </c>
      <c r="S157" s="7">
        <f>VLOOKUP(B157,Foglio2!$A$2:$C$157,2,FALSE)</f>
        <v>699.42619500000001</v>
      </c>
      <c r="T157" s="6">
        <f t="shared" si="27"/>
        <v>99.719733814525895</v>
      </c>
      <c r="U157" s="7" t="str" cm="1">
        <f t="array" ref="U157">IF(AND(C157="EU sup",O157&gt;=$O$3),SUM(SUMIF($B$5:$B$160,_xlfn._xlws.FILTER($B$5:$B$160,($O$5:$O$160&gt;=$O$3)*($C$5:$C$160="EU sup")),$S$5:$S$160))/SUM(SUMIF($B$5:$B$160,_xlfn._xlws.FILTER($B$5:$B$160,($O$5:$O$160&gt;=$O$3)*($C$5:$C$160="EU sup")),$R$5:$R$160)),IF(AND(C157="EU sup",O157&lt;$O$3),SUM(SUMIF($B$5:$B$160,_xlfn._xlws.FILTER($B$5:$B$160,($O$5:$O$160&lt;$O$3)*($C$5:$C$160="EU sup")),$S$5:$S$160))/SUM(SUMIF($B$5:$B$160,_xlfn._xlws.FILTER($B$5:$B$160,($O$5:$O$160&lt;$O$3)*($C$5:$C$160="EU sup")),$R$5:$R$160)),""))</f>
        <v/>
      </c>
      <c r="W157" t="str">
        <f>IF(Q157&lt;0.01,"",Q157)</f>
        <v/>
      </c>
    </row>
    <row r="158" spans="1:23" hidden="1" x14ac:dyDescent="0.2">
      <c r="B158" t="s">
        <v>172</v>
      </c>
      <c r="C158" t="s">
        <v>18</v>
      </c>
      <c r="D158">
        <v>0.70499999999999996</v>
      </c>
      <c r="E158" s="1">
        <f t="shared" si="19"/>
        <v>-8.3740740740740671E-2</v>
      </c>
      <c r="F158">
        <v>0.43</v>
      </c>
      <c r="G158" s="1">
        <f t="shared" si="20"/>
        <v>-0.20629629629629614</v>
      </c>
      <c r="H158">
        <v>0.70650000000000002</v>
      </c>
      <c r="I158" s="1">
        <f t="shared" si="21"/>
        <v>-0.13375925925925902</v>
      </c>
      <c r="J158">
        <v>0.78599999999999903</v>
      </c>
      <c r="K158" s="1">
        <f t="shared" si="22"/>
        <v>1.4959259259258229E-2</v>
      </c>
      <c r="L158">
        <v>0.372</v>
      </c>
      <c r="M158" s="1">
        <f t="shared" si="23"/>
        <v>-0.2437407407407407</v>
      </c>
      <c r="N158" s="1">
        <f t="shared" si="24"/>
        <v>0.57457542230954406</v>
      </c>
      <c r="O158" s="1">
        <f t="shared" si="25"/>
        <v>-0.14799275157188618</v>
      </c>
      <c r="P158" s="1">
        <f t="shared" si="26"/>
        <v>-0.20050030622244164</v>
      </c>
      <c r="Q158" s="1" t="s">
        <v>20</v>
      </c>
      <c r="R158" s="1">
        <f>VLOOKUP(B158,Foglio2!$A$2:$C$157,3,FALSE)</f>
        <v>1.1125664181303101</v>
      </c>
      <c r="S158" s="7">
        <f>VLOOKUP(B158,Foglio2!$A$2:$C$157,2,FALSE)</f>
        <v>1</v>
      </c>
      <c r="T158" s="6">
        <f t="shared" si="27"/>
        <v>0.8988227432574496</v>
      </c>
      <c r="U158" s="7" t="str" cm="1">
        <f t="array" ref="U158">IF(AND(C158="EU sup",O158&gt;=$O$3),SUM(SUMIF($B$5:$B$160,_xlfn._xlws.FILTER($B$5:$B$160,($O$5:$O$160&gt;=$O$3)*($C$5:$C$160="EU sup")),$S$5:$S$160))/SUM(SUMIF($B$5:$B$160,_xlfn._xlws.FILTER($B$5:$B$160,($O$5:$O$160&gt;=$O$3)*($C$5:$C$160="EU sup")),$R$5:$R$160)),IF(AND(C158="EU sup",O158&lt;$O$3),SUM(SUMIF($B$5:$B$160,_xlfn._xlws.FILTER($B$5:$B$160,($O$5:$O$160&lt;$O$3)*($C$5:$C$160="EU sup")),$S$5:$S$160))/SUM(SUMIF($B$5:$B$160,_xlfn._xlws.FILTER($B$5:$B$160,($O$5:$O$160&lt;$O$3)*($C$5:$C$160="EU sup")),$R$5:$R$160)),""))</f>
        <v/>
      </c>
      <c r="W158" t="str">
        <f>IF(Q158&lt;0.01,"",Q158)</f>
        <v/>
      </c>
    </row>
    <row r="159" spans="1:23" hidden="1" x14ac:dyDescent="0.2">
      <c r="B159" t="s">
        <v>173</v>
      </c>
      <c r="C159" t="s">
        <v>23</v>
      </c>
      <c r="D159">
        <v>0.57999999999999996</v>
      </c>
      <c r="E159" s="1">
        <f t="shared" si="19"/>
        <v>-0.20874074074074067</v>
      </c>
      <c r="F159">
        <v>0.33</v>
      </c>
      <c r="G159" s="1">
        <f t="shared" si="20"/>
        <v>-0.30629629629629612</v>
      </c>
      <c r="H159">
        <v>0.63149999999999995</v>
      </c>
      <c r="I159" s="1">
        <f t="shared" si="21"/>
        <v>-0.20875925925925909</v>
      </c>
      <c r="J159">
        <v>0.59409999999999996</v>
      </c>
      <c r="K159" s="1">
        <f t="shared" si="22"/>
        <v>-0.17694074074074084</v>
      </c>
      <c r="L159">
        <v>0.38400000000000001</v>
      </c>
      <c r="M159" s="1">
        <f t="shared" si="23"/>
        <v>-0.23174074074074069</v>
      </c>
      <c r="N159" s="1">
        <f t="shared" si="24"/>
        <v>0.48764212262900153</v>
      </c>
      <c r="O159" s="1">
        <f t="shared" si="25"/>
        <v>-0.23492605125242871</v>
      </c>
      <c r="P159" s="1">
        <f t="shared" si="26"/>
        <v>-0.20050030622244164</v>
      </c>
      <c r="Q159" s="1"/>
      <c r="R159" s="1">
        <f>VLOOKUP(B159,Foglio2!$A$2:$C$157,3,FALSE)</f>
        <v>0</v>
      </c>
      <c r="S159" s="7">
        <f>VLOOKUP(B159,Foglio2!$A$2:$C$157,2,FALSE)</f>
        <v>0</v>
      </c>
      <c r="T159" s="6" t="str">
        <f t="shared" si="27"/>
        <v/>
      </c>
      <c r="U159" s="7" t="str" cm="1">
        <f t="array" ref="U159">IF(AND(C159="EU sup",O159&gt;=$O$3),SUM(SUMIF($B$5:$B$160,_xlfn._xlws.FILTER($B$5:$B$160,($O$5:$O$160&gt;=$O$3)*($C$5:$C$160="EU sup")),$S$5:$S$160))/SUM(SUMIF($B$5:$B$160,_xlfn._xlws.FILTER($B$5:$B$160,($O$5:$O$160&gt;=$O$3)*($C$5:$C$160="EU sup")),$R$5:$R$160)),IF(AND(C159="EU sup",O159&lt;$O$3),SUM(SUMIF($B$5:$B$160,_xlfn._xlws.FILTER($B$5:$B$160,($O$5:$O$160&lt;$O$3)*($C$5:$C$160="EU sup")),$S$5:$S$160))/SUM(SUMIF($B$5:$B$160,_xlfn._xlws.FILTER($B$5:$B$160,($O$5:$O$160&lt;$O$3)*($C$5:$C$160="EU sup")),$R$5:$R$160)),""))</f>
        <v/>
      </c>
    </row>
    <row r="160" spans="1:23" hidden="1" x14ac:dyDescent="0.2">
      <c r="B160" t="s">
        <v>174</v>
      </c>
      <c r="C160" t="s">
        <v>23</v>
      </c>
      <c r="D160">
        <v>0.29199999999999998</v>
      </c>
      <c r="E160" s="1">
        <f t="shared" si="19"/>
        <v>-0.49674074074074065</v>
      </c>
      <c r="F160">
        <v>0.23</v>
      </c>
      <c r="G160" s="1">
        <f t="shared" si="20"/>
        <v>-0.40629629629629616</v>
      </c>
      <c r="H160">
        <v>0.55200000000000005</v>
      </c>
      <c r="I160" s="1">
        <f t="shared" si="21"/>
        <v>-0.28825925925925899</v>
      </c>
      <c r="J160">
        <v>0.48170000000000002</v>
      </c>
      <c r="K160" s="1">
        <f t="shared" si="22"/>
        <v>-0.28934074074074079</v>
      </c>
      <c r="L160">
        <v>0.46200000000000002</v>
      </c>
      <c r="M160" s="1">
        <f t="shared" si="23"/>
        <v>-0.15374074074074068</v>
      </c>
      <c r="N160" s="1">
        <f t="shared" si="24"/>
        <v>0.38308370355255078</v>
      </c>
      <c r="O160" s="1">
        <f t="shared" si="25"/>
        <v>-0.33948447032887946</v>
      </c>
      <c r="P160" s="1">
        <f t="shared" si="26"/>
        <v>-0.20050030622244164</v>
      </c>
      <c r="Q160" s="1" t="s">
        <v>20</v>
      </c>
      <c r="R160" s="1">
        <f>VLOOKUP(B160,Foglio2!$A$2:$C$157,3,FALSE)</f>
        <v>0</v>
      </c>
      <c r="S160" s="7">
        <f>VLOOKUP(B160,Foglio2!$A$2:$C$157,2,FALSE)</f>
        <v>0</v>
      </c>
      <c r="T160" s="6" t="str">
        <f t="shared" si="27"/>
        <v/>
      </c>
      <c r="U160" s="7" t="str" cm="1">
        <f t="array" ref="U160">IF(AND(C160="EU sup",O160&gt;=$O$3),SUM(SUMIF($B$5:$B$160,_xlfn._xlws.FILTER($B$5:$B$160,($O$5:$O$160&gt;=$O$3)*($C$5:$C$160="EU sup")),$S$5:$S$160))/SUM(SUMIF($B$5:$B$160,_xlfn._xlws.FILTER($B$5:$B$160,($O$5:$O$160&gt;=$O$3)*($C$5:$C$160="EU sup")),$R$5:$R$160)),IF(AND(C160="EU sup",O160&lt;$O$3),SUM(SUMIF($B$5:$B$160,_xlfn._xlws.FILTER($B$5:$B$160,($O$5:$O$160&lt;$O$3)*($C$5:$C$160="EU sup")),$S$5:$S$160))/SUM(SUMIF($B$5:$B$160,_xlfn._xlws.FILTER($B$5:$B$160,($O$5:$O$160&lt;$O$3)*($C$5:$C$160="EU sup")),$R$5:$R$160)),""))</f>
        <v/>
      </c>
      <c r="W160" t="str">
        <f>IF(Q160&lt;0.01,"",Q160)</f>
        <v/>
      </c>
    </row>
  </sheetData>
  <autoFilter ref="B4:U160" xr:uid="{00000000-0001-0000-0000-000000000000}">
    <filterColumn colId="1">
      <filters>
        <filter val="EU sup"/>
      </filters>
    </filterColumn>
    <sortState xmlns:xlrd2="http://schemas.microsoft.com/office/spreadsheetml/2017/richdata2" ref="B5:U156">
      <sortCondition descending="1" ref="O4:O160"/>
    </sortState>
  </autoFilter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2591C-539A-E645-A0CC-BDBF4354D11D}">
  <dimension ref="A2:Q157"/>
  <sheetViews>
    <sheetView workbookViewId="0">
      <selection activeCell="B2" sqref="B2"/>
    </sheetView>
  </sheetViews>
  <sheetFormatPr baseColWidth="10" defaultColWidth="8.83203125" defaultRowHeight="15" x14ac:dyDescent="0.2"/>
  <cols>
    <col min="2" max="3" width="12" bestFit="1" customWidth="1"/>
  </cols>
  <sheetData>
    <row r="2" spans="1:3" x14ac:dyDescent="0.2">
      <c r="A2" t="s">
        <v>17</v>
      </c>
      <c r="B2">
        <v>161.17064277842201</v>
      </c>
      <c r="C2">
        <v>5.8994170226628902E-2</v>
      </c>
    </row>
    <row r="3" spans="1:3" x14ac:dyDescent="0.2">
      <c r="A3" t="s">
        <v>115</v>
      </c>
      <c r="B3">
        <v>127536.49461218101</v>
      </c>
      <c r="C3">
        <v>102.180019121813</v>
      </c>
    </row>
    <row r="4" spans="1:3" x14ac:dyDescent="0.2">
      <c r="A4" t="s">
        <v>98</v>
      </c>
      <c r="B4">
        <v>10844.9400192176</v>
      </c>
      <c r="C4">
        <v>5.8604884419263401</v>
      </c>
    </row>
    <row r="5" spans="1:3" x14ac:dyDescent="0.2">
      <c r="A5" t="s">
        <v>21</v>
      </c>
      <c r="B5">
        <v>10520.9950456729</v>
      </c>
      <c r="C5">
        <v>40.4422674787535</v>
      </c>
    </row>
    <row r="6" spans="1:3" x14ac:dyDescent="0.2">
      <c r="A6" t="s">
        <v>22</v>
      </c>
      <c r="B6">
        <v>0</v>
      </c>
      <c r="C6">
        <v>0</v>
      </c>
    </row>
    <row r="7" spans="1:3" x14ac:dyDescent="0.2">
      <c r="A7" t="s">
        <v>24</v>
      </c>
      <c r="B7">
        <v>90608.371313242504</v>
      </c>
      <c r="C7">
        <v>147.183422549575</v>
      </c>
    </row>
    <row r="8" spans="1:3" x14ac:dyDescent="0.2">
      <c r="A8" t="s">
        <v>25</v>
      </c>
      <c r="B8">
        <v>157.96326680273199</v>
      </c>
      <c r="C8">
        <v>0.68135599121812995</v>
      </c>
    </row>
    <row r="9" spans="1:3" x14ac:dyDescent="0.2">
      <c r="A9" t="s">
        <v>132</v>
      </c>
      <c r="B9">
        <v>40092.199696124997</v>
      </c>
      <c r="C9">
        <v>31.388169546742201</v>
      </c>
    </row>
    <row r="10" spans="1:3" x14ac:dyDescent="0.2">
      <c r="A10" t="s">
        <v>128</v>
      </c>
      <c r="B10">
        <v>5452.5391586730002</v>
      </c>
      <c r="C10">
        <v>18.643929677053801</v>
      </c>
    </row>
    <row r="11" spans="1:3" x14ac:dyDescent="0.2">
      <c r="A11" t="s">
        <v>31</v>
      </c>
      <c r="B11">
        <v>3576.2242128943499</v>
      </c>
      <c r="C11">
        <v>23.924430543909299</v>
      </c>
    </row>
    <row r="12" spans="1:3" x14ac:dyDescent="0.2">
      <c r="A12" t="s">
        <v>35</v>
      </c>
      <c r="B12">
        <v>80.18439939225</v>
      </c>
      <c r="C12">
        <v>7.3959810198300294E-2</v>
      </c>
    </row>
    <row r="13" spans="1:3" x14ac:dyDescent="0.2">
      <c r="A13" t="s">
        <v>28</v>
      </c>
      <c r="B13">
        <v>0</v>
      </c>
      <c r="C13">
        <v>5.17746175637393E-3</v>
      </c>
    </row>
    <row r="14" spans="1:3" x14ac:dyDescent="0.2">
      <c r="A14" t="s">
        <v>29</v>
      </c>
      <c r="B14">
        <v>32.073759756900003</v>
      </c>
      <c r="C14">
        <v>0</v>
      </c>
    </row>
    <row r="15" spans="1:3" x14ac:dyDescent="0.2">
      <c r="A15" t="s">
        <v>38</v>
      </c>
      <c r="B15">
        <v>0</v>
      </c>
      <c r="C15">
        <v>0</v>
      </c>
    </row>
    <row r="16" spans="1:3" x14ac:dyDescent="0.2">
      <c r="A16" t="s">
        <v>83</v>
      </c>
      <c r="B16">
        <v>8579.7307349707498</v>
      </c>
      <c r="C16">
        <v>15.474367427761999</v>
      </c>
    </row>
    <row r="17" spans="1:3" x14ac:dyDescent="0.2">
      <c r="A17" t="s">
        <v>34</v>
      </c>
      <c r="B17">
        <v>0</v>
      </c>
      <c r="C17">
        <v>0</v>
      </c>
    </row>
    <row r="18" spans="1:3" x14ac:dyDescent="0.2">
      <c r="A18" t="s">
        <v>39</v>
      </c>
      <c r="B18">
        <v>0</v>
      </c>
      <c r="C18">
        <v>0</v>
      </c>
    </row>
    <row r="19" spans="1:3" x14ac:dyDescent="0.2">
      <c r="A19" t="s">
        <v>37</v>
      </c>
      <c r="B19">
        <v>10446.4235528223</v>
      </c>
      <c r="C19">
        <v>23.773850512747799</v>
      </c>
    </row>
    <row r="20" spans="1:3" x14ac:dyDescent="0.2">
      <c r="A20" t="s">
        <v>32</v>
      </c>
      <c r="B20">
        <v>160.3687987845</v>
      </c>
      <c r="C20">
        <v>3.5878850141643E-2</v>
      </c>
    </row>
    <row r="21" spans="1:3" x14ac:dyDescent="0.2">
      <c r="A21" t="s">
        <v>30</v>
      </c>
      <c r="B21">
        <v>0</v>
      </c>
      <c r="C21">
        <v>0</v>
      </c>
    </row>
    <row r="22" spans="1:3" x14ac:dyDescent="0.2">
      <c r="A22" t="s">
        <v>27</v>
      </c>
      <c r="B22">
        <v>0</v>
      </c>
      <c r="C22">
        <v>0</v>
      </c>
    </row>
    <row r="23" spans="1:3" x14ac:dyDescent="0.2">
      <c r="A23" t="s">
        <v>51</v>
      </c>
      <c r="B23">
        <v>0</v>
      </c>
      <c r="C23">
        <v>0</v>
      </c>
    </row>
    <row r="24" spans="1:3" x14ac:dyDescent="0.2">
      <c r="A24" t="s">
        <v>96</v>
      </c>
      <c r="B24">
        <v>0</v>
      </c>
      <c r="C24">
        <v>0</v>
      </c>
    </row>
    <row r="25" spans="1:3" x14ac:dyDescent="0.2">
      <c r="A25" t="s">
        <v>140</v>
      </c>
      <c r="B25">
        <v>3824.7958510103199</v>
      </c>
      <c r="C25">
        <v>2.3071982152974502</v>
      </c>
    </row>
    <row r="26" spans="1:3" x14ac:dyDescent="0.2">
      <c r="A26" t="s">
        <v>26</v>
      </c>
      <c r="B26">
        <v>57145.015916290598</v>
      </c>
      <c r="C26">
        <v>182.29047818696799</v>
      </c>
    </row>
    <row r="27" spans="1:3" x14ac:dyDescent="0.2">
      <c r="A27" t="s">
        <v>40</v>
      </c>
      <c r="B27">
        <v>0</v>
      </c>
      <c r="C27">
        <v>0</v>
      </c>
    </row>
    <row r="28" spans="1:3" x14ac:dyDescent="0.2">
      <c r="A28" t="s">
        <v>156</v>
      </c>
      <c r="B28">
        <v>0</v>
      </c>
      <c r="C28">
        <v>0</v>
      </c>
    </row>
    <row r="29" spans="1:3" x14ac:dyDescent="0.2">
      <c r="A29" t="s">
        <v>43</v>
      </c>
      <c r="B29">
        <v>2774.3802189718499</v>
      </c>
      <c r="C29">
        <v>1.354579103966</v>
      </c>
    </row>
    <row r="30" spans="1:3" x14ac:dyDescent="0.2">
      <c r="A30" t="s">
        <v>44</v>
      </c>
      <c r="B30">
        <v>178795.97561307999</v>
      </c>
      <c r="C30">
        <v>212.05644898016999</v>
      </c>
    </row>
    <row r="31" spans="1:3" x14ac:dyDescent="0.2">
      <c r="A31" t="s">
        <v>49</v>
      </c>
      <c r="B31">
        <v>3033.3758304246599</v>
      </c>
      <c r="C31">
        <v>11.428466050991499</v>
      </c>
    </row>
    <row r="32" spans="1:3" x14ac:dyDescent="0.2">
      <c r="A32" t="s">
        <v>50</v>
      </c>
      <c r="B32">
        <v>0</v>
      </c>
      <c r="C32">
        <v>0</v>
      </c>
    </row>
    <row r="33" spans="1:3" x14ac:dyDescent="0.2">
      <c r="A33" t="s">
        <v>48</v>
      </c>
      <c r="B33">
        <v>28</v>
      </c>
      <c r="C33">
        <v>0.41517281869688399</v>
      </c>
    </row>
    <row r="34" spans="1:3" x14ac:dyDescent="0.2">
      <c r="A34" t="s">
        <v>52</v>
      </c>
      <c r="B34">
        <v>0</v>
      </c>
      <c r="C34">
        <v>0</v>
      </c>
    </row>
    <row r="35" spans="1:3" x14ac:dyDescent="0.2">
      <c r="A35" t="s">
        <v>45</v>
      </c>
      <c r="B35">
        <v>802</v>
      </c>
      <c r="C35">
        <v>2.4964640458923499</v>
      </c>
    </row>
    <row r="36" spans="1:3" x14ac:dyDescent="0.2">
      <c r="A36" t="s">
        <v>79</v>
      </c>
      <c r="B36">
        <v>705.62271465180004</v>
      </c>
      <c r="C36">
        <v>0.82326325297450398</v>
      </c>
    </row>
    <row r="37" spans="1:3" x14ac:dyDescent="0.2">
      <c r="A37" t="s">
        <v>53</v>
      </c>
      <c r="B37">
        <v>0</v>
      </c>
      <c r="C37">
        <v>0</v>
      </c>
    </row>
    <row r="38" spans="1:3" x14ac:dyDescent="0.2">
      <c r="A38" t="s">
        <v>54</v>
      </c>
      <c r="B38">
        <v>112</v>
      </c>
      <c r="C38">
        <v>0.20399772456090601</v>
      </c>
    </row>
    <row r="39" spans="1:3" x14ac:dyDescent="0.2">
      <c r="A39" t="s">
        <v>57</v>
      </c>
      <c r="B39">
        <v>836.32328566116701</v>
      </c>
      <c r="C39">
        <v>1.19337894985835</v>
      </c>
    </row>
    <row r="40" spans="1:3" x14ac:dyDescent="0.2">
      <c r="A40" t="s">
        <v>56</v>
      </c>
      <c r="B40">
        <v>0</v>
      </c>
      <c r="C40">
        <v>0</v>
      </c>
    </row>
    <row r="41" spans="1:3" x14ac:dyDescent="0.2">
      <c r="A41" t="s">
        <v>58</v>
      </c>
      <c r="B41">
        <v>0</v>
      </c>
      <c r="C41">
        <v>0</v>
      </c>
    </row>
    <row r="42" spans="1:3" x14ac:dyDescent="0.2">
      <c r="A42" t="s">
        <v>47</v>
      </c>
      <c r="B42">
        <v>8070</v>
      </c>
      <c r="C42">
        <v>0</v>
      </c>
    </row>
    <row r="43" spans="1:3" x14ac:dyDescent="0.2">
      <c r="A43" t="s">
        <v>60</v>
      </c>
      <c r="B43">
        <v>308.70993766016198</v>
      </c>
      <c r="C43">
        <v>0.29822375892351199</v>
      </c>
    </row>
    <row r="44" spans="1:3" x14ac:dyDescent="0.2">
      <c r="A44" t="s">
        <v>142</v>
      </c>
      <c r="B44">
        <v>50516.171617117499</v>
      </c>
      <c r="C44">
        <v>69.458396373937603</v>
      </c>
    </row>
    <row r="45" spans="1:3" x14ac:dyDescent="0.2">
      <c r="A45" t="s">
        <v>149</v>
      </c>
      <c r="B45">
        <v>0</v>
      </c>
      <c r="C45">
        <v>0</v>
      </c>
    </row>
    <row r="46" spans="1:3" x14ac:dyDescent="0.2">
      <c r="A46" t="s">
        <v>63</v>
      </c>
      <c r="B46">
        <v>0</v>
      </c>
      <c r="C46">
        <v>0</v>
      </c>
    </row>
    <row r="47" spans="1:3" x14ac:dyDescent="0.2">
      <c r="A47" t="s">
        <v>155</v>
      </c>
      <c r="B47">
        <v>0</v>
      </c>
      <c r="C47">
        <v>0</v>
      </c>
    </row>
    <row r="48" spans="1:3" x14ac:dyDescent="0.2">
      <c r="A48" t="s">
        <v>64</v>
      </c>
      <c r="B48">
        <v>705.62271465180004</v>
      </c>
      <c r="C48">
        <v>0</v>
      </c>
    </row>
    <row r="49" spans="1:3" x14ac:dyDescent="0.2">
      <c r="A49" t="s">
        <v>66</v>
      </c>
      <c r="B49">
        <v>0</v>
      </c>
      <c r="C49">
        <v>0</v>
      </c>
    </row>
    <row r="50" spans="1:3" x14ac:dyDescent="0.2">
      <c r="A50" t="s">
        <v>65</v>
      </c>
      <c r="B50">
        <v>0</v>
      </c>
      <c r="C50">
        <v>0</v>
      </c>
    </row>
    <row r="51" spans="1:3" x14ac:dyDescent="0.2">
      <c r="A51" t="s">
        <v>67</v>
      </c>
      <c r="B51">
        <v>226.92185028006699</v>
      </c>
      <c r="C51">
        <v>2.2622514815864001E-2</v>
      </c>
    </row>
    <row r="52" spans="1:3" x14ac:dyDescent="0.2">
      <c r="A52" t="s">
        <v>68</v>
      </c>
      <c r="B52">
        <v>736.09278642085496</v>
      </c>
      <c r="C52">
        <v>0.45418905949008498</v>
      </c>
    </row>
    <row r="53" spans="1:3" x14ac:dyDescent="0.2">
      <c r="A53" t="s">
        <v>73</v>
      </c>
      <c r="B53">
        <v>0</v>
      </c>
      <c r="C53">
        <v>0</v>
      </c>
    </row>
    <row r="54" spans="1:3" x14ac:dyDescent="0.2">
      <c r="A54" t="s">
        <v>70</v>
      </c>
      <c r="B54">
        <v>240.55319817674999</v>
      </c>
      <c r="C54">
        <v>1.12505157507082E-2</v>
      </c>
    </row>
    <row r="55" spans="1:3" x14ac:dyDescent="0.2">
      <c r="A55" t="s">
        <v>55</v>
      </c>
      <c r="B55">
        <v>804.24952590426699</v>
      </c>
      <c r="C55">
        <v>4.9831133031161396</v>
      </c>
    </row>
    <row r="56" spans="1:3" x14ac:dyDescent="0.2">
      <c r="A56" t="s">
        <v>71</v>
      </c>
      <c r="B56">
        <v>641.475195138</v>
      </c>
      <c r="C56">
        <v>2.92183395467422</v>
      </c>
    </row>
    <row r="57" spans="1:3" x14ac:dyDescent="0.2">
      <c r="A57" t="s">
        <v>75</v>
      </c>
      <c r="B57">
        <v>28.064539787287501</v>
      </c>
      <c r="C57">
        <v>4.5130005665722298E-3</v>
      </c>
    </row>
    <row r="58" spans="1:3" x14ac:dyDescent="0.2">
      <c r="A58" t="s">
        <v>76</v>
      </c>
      <c r="B58">
        <v>0</v>
      </c>
      <c r="C58">
        <v>0</v>
      </c>
    </row>
    <row r="59" spans="1:3" x14ac:dyDescent="0.2">
      <c r="A59" t="s">
        <v>72</v>
      </c>
      <c r="B59">
        <v>0</v>
      </c>
      <c r="C59">
        <v>0</v>
      </c>
    </row>
    <row r="60" spans="1:3" x14ac:dyDescent="0.2">
      <c r="A60" t="s">
        <v>74</v>
      </c>
      <c r="B60">
        <v>0</v>
      </c>
      <c r="C60">
        <v>0</v>
      </c>
    </row>
    <row r="61" spans="1:3" x14ac:dyDescent="0.2">
      <c r="A61" t="s">
        <v>77</v>
      </c>
      <c r="B61">
        <v>0</v>
      </c>
      <c r="C61">
        <v>0</v>
      </c>
    </row>
    <row r="62" spans="1:3" x14ac:dyDescent="0.2">
      <c r="A62" t="s">
        <v>80</v>
      </c>
      <c r="B62">
        <v>0</v>
      </c>
      <c r="C62">
        <v>0</v>
      </c>
    </row>
    <row r="63" spans="1:3" x14ac:dyDescent="0.2">
      <c r="A63" t="s">
        <v>78</v>
      </c>
      <c r="B63">
        <v>0</v>
      </c>
      <c r="C63">
        <v>0</v>
      </c>
    </row>
    <row r="64" spans="1:3" x14ac:dyDescent="0.2">
      <c r="A64" t="s">
        <v>81</v>
      </c>
      <c r="B64">
        <v>169.99092671157001</v>
      </c>
      <c r="C64">
        <v>1.49326079348441</v>
      </c>
    </row>
    <row r="65" spans="1:3" x14ac:dyDescent="0.2">
      <c r="A65" t="s">
        <v>87</v>
      </c>
      <c r="B65">
        <v>0</v>
      </c>
      <c r="C65">
        <v>0</v>
      </c>
    </row>
    <row r="66" spans="1:3" x14ac:dyDescent="0.2">
      <c r="A66" t="s">
        <v>86</v>
      </c>
      <c r="B66">
        <v>37932.031973666097</v>
      </c>
      <c r="C66">
        <v>32.304499631728</v>
      </c>
    </row>
    <row r="67" spans="1:3" x14ac:dyDescent="0.2">
      <c r="A67" t="s">
        <v>82</v>
      </c>
      <c r="B67">
        <v>77025.134056195297</v>
      </c>
      <c r="C67">
        <v>58.976100283286101</v>
      </c>
    </row>
    <row r="68" spans="1:3" x14ac:dyDescent="0.2">
      <c r="A68" t="s">
        <v>169</v>
      </c>
      <c r="B68">
        <v>959894.66181543097</v>
      </c>
      <c r="C68">
        <v>248.35860742209599</v>
      </c>
    </row>
    <row r="69" spans="1:3" x14ac:dyDescent="0.2">
      <c r="A69" t="s">
        <v>161</v>
      </c>
      <c r="B69">
        <v>105591.628180846</v>
      </c>
      <c r="C69">
        <v>10.681248569405099</v>
      </c>
    </row>
    <row r="70" spans="1:3" x14ac:dyDescent="0.2">
      <c r="A70" t="s">
        <v>84</v>
      </c>
      <c r="B70">
        <v>280.64539787287498</v>
      </c>
      <c r="C70">
        <v>1.5619365354107599</v>
      </c>
    </row>
    <row r="71" spans="1:3" x14ac:dyDescent="0.2">
      <c r="A71" t="s">
        <v>88</v>
      </c>
      <c r="B71">
        <v>4984.2622662222502</v>
      </c>
      <c r="C71">
        <v>17.729459260623202</v>
      </c>
    </row>
    <row r="72" spans="1:3" x14ac:dyDescent="0.2">
      <c r="A72" t="s">
        <v>89</v>
      </c>
      <c r="B72">
        <v>1372.7569175953199</v>
      </c>
      <c r="C72">
        <v>3.1964182719546699</v>
      </c>
    </row>
    <row r="73" spans="1:3" x14ac:dyDescent="0.2">
      <c r="A73" t="s">
        <v>90</v>
      </c>
      <c r="B73">
        <v>0</v>
      </c>
      <c r="C73">
        <v>0</v>
      </c>
    </row>
    <row r="74" spans="1:3" x14ac:dyDescent="0.2">
      <c r="A74" t="s">
        <v>92</v>
      </c>
      <c r="B74">
        <v>591.760867514805</v>
      </c>
      <c r="C74">
        <v>2.37759071813031</v>
      </c>
    </row>
    <row r="75" spans="1:3" x14ac:dyDescent="0.2">
      <c r="A75" t="s">
        <v>91</v>
      </c>
      <c r="B75">
        <v>170.79277070549199</v>
      </c>
      <c r="C75">
        <v>0.18560619892351199</v>
      </c>
    </row>
    <row r="76" spans="1:3" x14ac:dyDescent="0.2">
      <c r="A76" t="s">
        <v>93</v>
      </c>
      <c r="B76">
        <v>68156.739483412501</v>
      </c>
      <c r="C76">
        <v>19.9918414787535</v>
      </c>
    </row>
    <row r="77" spans="1:3" x14ac:dyDescent="0.2">
      <c r="A77" t="s">
        <v>94</v>
      </c>
      <c r="B77">
        <v>0</v>
      </c>
      <c r="C77">
        <v>0</v>
      </c>
    </row>
    <row r="78" spans="1:3" x14ac:dyDescent="0.2">
      <c r="A78" t="s">
        <v>85</v>
      </c>
      <c r="B78">
        <v>50516.171617117499</v>
      </c>
      <c r="C78">
        <v>21.291061532577899</v>
      </c>
    </row>
    <row r="79" spans="1:3" x14ac:dyDescent="0.2">
      <c r="A79" t="s">
        <v>95</v>
      </c>
      <c r="B79">
        <v>160</v>
      </c>
      <c r="C79">
        <v>2.3372709405099099E-2</v>
      </c>
    </row>
    <row r="80" spans="1:3" x14ac:dyDescent="0.2">
      <c r="A80" t="s">
        <v>99</v>
      </c>
      <c r="B80">
        <v>0</v>
      </c>
      <c r="C80">
        <v>0</v>
      </c>
    </row>
    <row r="81" spans="1:11" x14ac:dyDescent="0.2">
      <c r="A81" t="s">
        <v>107</v>
      </c>
      <c r="B81">
        <v>0</v>
      </c>
      <c r="C81">
        <v>0</v>
      </c>
    </row>
    <row r="82" spans="1:11" x14ac:dyDescent="0.2">
      <c r="A82" t="s">
        <v>100</v>
      </c>
      <c r="B82">
        <v>0</v>
      </c>
      <c r="C82">
        <v>0</v>
      </c>
    </row>
    <row r="83" spans="1:11" x14ac:dyDescent="0.2">
      <c r="A83" t="s">
        <v>104</v>
      </c>
      <c r="B83">
        <v>0</v>
      </c>
      <c r="C83">
        <v>0</v>
      </c>
    </row>
    <row r="84" spans="1:11" x14ac:dyDescent="0.2">
      <c r="A84" t="s">
        <v>101</v>
      </c>
      <c r="B84">
        <v>0</v>
      </c>
      <c r="C84">
        <v>0</v>
      </c>
    </row>
    <row r="85" spans="1:11" x14ac:dyDescent="0.2">
      <c r="A85" t="s">
        <v>144</v>
      </c>
      <c r="B85">
        <v>42613.1972016906</v>
      </c>
      <c r="C85">
        <v>14.659327543909299</v>
      </c>
    </row>
    <row r="86" spans="1:11" x14ac:dyDescent="0.2">
      <c r="A86" t="s">
        <v>105</v>
      </c>
      <c r="B86">
        <v>0</v>
      </c>
      <c r="C86">
        <v>0</v>
      </c>
    </row>
    <row r="87" spans="1:11" x14ac:dyDescent="0.2">
      <c r="A87" t="s">
        <v>106</v>
      </c>
      <c r="B87">
        <v>0</v>
      </c>
      <c r="C87">
        <v>0</v>
      </c>
    </row>
    <row r="88" spans="1:11" x14ac:dyDescent="0.2">
      <c r="A88" t="s">
        <v>110</v>
      </c>
      <c r="B88">
        <v>0</v>
      </c>
      <c r="C88">
        <v>0</v>
      </c>
    </row>
    <row r="89" spans="1:11" x14ac:dyDescent="0.2">
      <c r="A89" t="s">
        <v>121</v>
      </c>
      <c r="B89">
        <v>0</v>
      </c>
      <c r="C89">
        <v>0</v>
      </c>
    </row>
    <row r="90" spans="1:11" x14ac:dyDescent="0.2">
      <c r="A90" t="s">
        <v>122</v>
      </c>
      <c r="B90">
        <v>33489.014399093998</v>
      </c>
      <c r="C90">
        <v>71.021893399433395</v>
      </c>
    </row>
    <row r="91" spans="1:11" x14ac:dyDescent="0.2">
      <c r="A91" t="s">
        <v>113</v>
      </c>
      <c r="B91">
        <v>0</v>
      </c>
      <c r="C91">
        <v>0</v>
      </c>
    </row>
    <row r="92" spans="1:11" x14ac:dyDescent="0.2">
      <c r="A92" t="s">
        <v>114</v>
      </c>
      <c r="B92">
        <v>0</v>
      </c>
      <c r="C92">
        <v>0</v>
      </c>
    </row>
    <row r="93" spans="1:11" x14ac:dyDescent="0.2">
      <c r="A93" t="s">
        <v>119</v>
      </c>
      <c r="B93">
        <v>801.84399392249998</v>
      </c>
      <c r="C93">
        <v>0</v>
      </c>
    </row>
    <row r="94" spans="1:11" x14ac:dyDescent="0.2">
      <c r="A94" t="s">
        <v>120</v>
      </c>
      <c r="B94">
        <v>0</v>
      </c>
      <c r="C94">
        <v>0</v>
      </c>
    </row>
    <row r="95" spans="1:11" x14ac:dyDescent="0.2">
      <c r="A95" t="s">
        <v>111</v>
      </c>
      <c r="B95">
        <v>5106.1425532984804</v>
      </c>
      <c r="C95">
        <v>23.9091294985835</v>
      </c>
    </row>
    <row r="96" spans="1:11" x14ac:dyDescent="0.2">
      <c r="A96" t="s">
        <v>109</v>
      </c>
      <c r="B96">
        <v>0</v>
      </c>
      <c r="C96" s="5">
        <v>9.9412747875354097E-6</v>
      </c>
      <c r="K96" s="5"/>
    </row>
    <row r="97" spans="1:3" x14ac:dyDescent="0.2">
      <c r="A97" t="s">
        <v>117</v>
      </c>
      <c r="B97">
        <v>0</v>
      </c>
      <c r="C97">
        <v>0</v>
      </c>
    </row>
    <row r="98" spans="1:3" x14ac:dyDescent="0.2">
      <c r="A98" t="s">
        <v>116</v>
      </c>
      <c r="B98">
        <v>0</v>
      </c>
      <c r="C98">
        <v>0</v>
      </c>
    </row>
    <row r="99" spans="1:3" x14ac:dyDescent="0.2">
      <c r="A99" t="s">
        <v>108</v>
      </c>
      <c r="B99">
        <v>40.894043690047504</v>
      </c>
      <c r="C99">
        <v>0.11762089232294599</v>
      </c>
    </row>
    <row r="100" spans="1:3" x14ac:dyDescent="0.2">
      <c r="A100" t="s">
        <v>102</v>
      </c>
      <c r="B100">
        <v>80184.399392249994</v>
      </c>
      <c r="C100">
        <v>5.3467915127478696</v>
      </c>
    </row>
    <row r="101" spans="1:3" x14ac:dyDescent="0.2">
      <c r="A101" t="s">
        <v>170</v>
      </c>
      <c r="C101">
        <v>16.940227432059999</v>
      </c>
    </row>
    <row r="102" spans="1:3" x14ac:dyDescent="0.2">
      <c r="A102" t="s">
        <v>123</v>
      </c>
      <c r="B102">
        <v>1764.0567866295</v>
      </c>
      <c r="C102">
        <v>0</v>
      </c>
    </row>
    <row r="103" spans="1:3" x14ac:dyDescent="0.2">
      <c r="A103" t="s">
        <v>129</v>
      </c>
      <c r="B103">
        <v>0</v>
      </c>
      <c r="C103">
        <v>0</v>
      </c>
    </row>
    <row r="104" spans="1:3" x14ac:dyDescent="0.2">
      <c r="A104" t="s">
        <v>127</v>
      </c>
      <c r="B104">
        <v>5550.36412593154</v>
      </c>
      <c r="C104">
        <v>21.577219116147301</v>
      </c>
    </row>
    <row r="105" spans="1:3" x14ac:dyDescent="0.2">
      <c r="A105" t="s">
        <v>130</v>
      </c>
      <c r="B105">
        <v>838</v>
      </c>
      <c r="C105">
        <v>4.1447988725212399</v>
      </c>
    </row>
    <row r="106" spans="1:3" x14ac:dyDescent="0.2">
      <c r="A106" t="s">
        <v>126</v>
      </c>
      <c r="B106">
        <v>0</v>
      </c>
      <c r="C106">
        <v>0</v>
      </c>
    </row>
    <row r="107" spans="1:3" x14ac:dyDescent="0.2">
      <c r="A107" t="s">
        <v>124</v>
      </c>
      <c r="B107">
        <v>0</v>
      </c>
      <c r="C107">
        <v>0</v>
      </c>
    </row>
    <row r="108" spans="1:3" x14ac:dyDescent="0.2">
      <c r="A108" t="s">
        <v>125</v>
      </c>
      <c r="B108">
        <v>160695.14929144201</v>
      </c>
      <c r="C108">
        <v>44.406471161473</v>
      </c>
    </row>
    <row r="109" spans="1:3" x14ac:dyDescent="0.2">
      <c r="A109" t="s">
        <v>112</v>
      </c>
      <c r="B109">
        <v>0</v>
      </c>
      <c r="C109">
        <v>0</v>
      </c>
    </row>
    <row r="110" spans="1:3" x14ac:dyDescent="0.2">
      <c r="A110" t="s">
        <v>15</v>
      </c>
      <c r="B110">
        <v>45917.596304892701</v>
      </c>
      <c r="C110">
        <v>115.182833314447</v>
      </c>
    </row>
    <row r="111" spans="1:3" x14ac:dyDescent="0.2">
      <c r="A111" t="s">
        <v>118</v>
      </c>
      <c r="B111">
        <v>18442.4118602175</v>
      </c>
      <c r="C111">
        <v>39.203735580736499</v>
      </c>
    </row>
    <row r="112" spans="1:3" x14ac:dyDescent="0.2">
      <c r="A112" t="s">
        <v>131</v>
      </c>
      <c r="B112">
        <v>17203.562891023001</v>
      </c>
      <c r="C112">
        <v>33.398464674220897</v>
      </c>
    </row>
    <row r="113" spans="1:17" x14ac:dyDescent="0.2">
      <c r="A113" t="s">
        <v>133</v>
      </c>
      <c r="B113">
        <v>0</v>
      </c>
      <c r="C113">
        <v>0</v>
      </c>
    </row>
    <row r="114" spans="1:17" x14ac:dyDescent="0.2">
      <c r="A114" t="s">
        <v>61</v>
      </c>
      <c r="B114">
        <v>5361.9307887755904</v>
      </c>
      <c r="C114">
        <v>11.4039019830028</v>
      </c>
      <c r="Q114" s="5"/>
    </row>
    <row r="115" spans="1:17" x14ac:dyDescent="0.2">
      <c r="A115" t="s">
        <v>139</v>
      </c>
      <c r="B115">
        <v>0</v>
      </c>
      <c r="C115">
        <v>0</v>
      </c>
    </row>
    <row r="116" spans="1:17" x14ac:dyDescent="0.2">
      <c r="A116" t="s">
        <v>46</v>
      </c>
      <c r="B116">
        <v>10327.750641721799</v>
      </c>
      <c r="C116">
        <v>11.8945584844192</v>
      </c>
    </row>
    <row r="117" spans="1:17" x14ac:dyDescent="0.2">
      <c r="A117" t="s">
        <v>135</v>
      </c>
      <c r="B117">
        <v>2790.4170988503001</v>
      </c>
      <c r="C117">
        <v>2.5477513937677001</v>
      </c>
    </row>
    <row r="118" spans="1:17" x14ac:dyDescent="0.2">
      <c r="A118" t="s">
        <v>137</v>
      </c>
      <c r="B118">
        <v>2548.2602126857</v>
      </c>
      <c r="C118">
        <v>5.6334305410764802</v>
      </c>
    </row>
    <row r="119" spans="1:17" x14ac:dyDescent="0.2">
      <c r="A119" t="s">
        <v>138</v>
      </c>
      <c r="B119">
        <v>0</v>
      </c>
      <c r="C119">
        <v>0</v>
      </c>
    </row>
    <row r="120" spans="1:17" x14ac:dyDescent="0.2">
      <c r="A120" t="s">
        <v>69</v>
      </c>
      <c r="B120">
        <v>675655.39892676601</v>
      </c>
      <c r="C120">
        <v>169.066175014164</v>
      </c>
    </row>
    <row r="121" spans="1:17" x14ac:dyDescent="0.2">
      <c r="A121" t="s">
        <v>141</v>
      </c>
      <c r="B121">
        <v>2986.8688787771498</v>
      </c>
      <c r="C121">
        <v>9.3207063597733697</v>
      </c>
    </row>
    <row r="122" spans="1:17" x14ac:dyDescent="0.2">
      <c r="A122" t="s">
        <v>136</v>
      </c>
      <c r="B122">
        <v>1353695.4821208201</v>
      </c>
      <c r="C122">
        <v>701.83683456090603</v>
      </c>
    </row>
    <row r="123" spans="1:17" x14ac:dyDescent="0.2">
      <c r="A123" t="s">
        <v>143</v>
      </c>
      <c r="B123">
        <v>1603.687987845</v>
      </c>
      <c r="C123">
        <v>5.6752946175637302E-2</v>
      </c>
    </row>
    <row r="124" spans="1:17" x14ac:dyDescent="0.2">
      <c r="A124" t="s">
        <v>134</v>
      </c>
      <c r="B124">
        <v>256796.15194889501</v>
      </c>
      <c r="C124">
        <v>115.62405348441899</v>
      </c>
    </row>
    <row r="125" spans="1:17" x14ac:dyDescent="0.2">
      <c r="A125" t="s">
        <v>146</v>
      </c>
      <c r="B125">
        <v>0</v>
      </c>
      <c r="C125">
        <v>6.3481468470254904E-2</v>
      </c>
    </row>
    <row r="126" spans="1:17" x14ac:dyDescent="0.2">
      <c r="A126" t="s">
        <v>150</v>
      </c>
      <c r="B126">
        <v>1363.1347896682501</v>
      </c>
      <c r="C126">
        <v>0.385807595750708</v>
      </c>
    </row>
    <row r="127" spans="1:17" x14ac:dyDescent="0.2">
      <c r="A127" t="s">
        <v>148</v>
      </c>
      <c r="B127">
        <v>0</v>
      </c>
      <c r="C127">
        <v>0</v>
      </c>
    </row>
    <row r="128" spans="1:17" x14ac:dyDescent="0.2">
      <c r="A128" t="s">
        <v>147</v>
      </c>
      <c r="B128">
        <v>0</v>
      </c>
      <c r="C128">
        <v>0</v>
      </c>
    </row>
    <row r="129" spans="1:3" x14ac:dyDescent="0.2">
      <c r="A129" t="s">
        <v>152</v>
      </c>
      <c r="B129">
        <v>400.92199696124999</v>
      </c>
      <c r="C129">
        <v>6.2534904050991505E-2</v>
      </c>
    </row>
    <row r="130" spans="1:3" x14ac:dyDescent="0.2">
      <c r="A130" t="s">
        <v>153</v>
      </c>
      <c r="B130">
        <v>0</v>
      </c>
      <c r="C130">
        <v>4.6132998300283199E-3</v>
      </c>
    </row>
    <row r="131" spans="1:3" x14ac:dyDescent="0.2">
      <c r="A131" t="s">
        <v>172</v>
      </c>
      <c r="B131">
        <v>1</v>
      </c>
      <c r="C131">
        <v>1.1125664181303101</v>
      </c>
    </row>
    <row r="132" spans="1:3" x14ac:dyDescent="0.2">
      <c r="A132" t="s">
        <v>97</v>
      </c>
      <c r="B132">
        <v>200</v>
      </c>
      <c r="C132">
        <v>5.51501108781869E-2</v>
      </c>
    </row>
    <row r="133" spans="1:3" x14ac:dyDescent="0.2">
      <c r="A133" t="s">
        <v>62</v>
      </c>
      <c r="B133">
        <v>72.165959453024996</v>
      </c>
      <c r="C133">
        <v>4.73831626628895E-2</v>
      </c>
    </row>
    <row r="134" spans="1:3" x14ac:dyDescent="0.2">
      <c r="A134" t="s">
        <v>103</v>
      </c>
      <c r="B134">
        <v>0</v>
      </c>
      <c r="C134">
        <v>0</v>
      </c>
    </row>
    <row r="135" spans="1:3" x14ac:dyDescent="0.2">
      <c r="A135" t="s">
        <v>145</v>
      </c>
      <c r="B135">
        <v>2405.5319817674999</v>
      </c>
      <c r="C135">
        <v>0</v>
      </c>
    </row>
    <row r="136" spans="1:3" x14ac:dyDescent="0.2">
      <c r="A136" t="s">
        <v>151</v>
      </c>
      <c r="B136">
        <v>0</v>
      </c>
      <c r="C136">
        <v>6.9696600566572196E-3</v>
      </c>
    </row>
    <row r="137" spans="1:3" x14ac:dyDescent="0.2">
      <c r="A137" t="s">
        <v>154</v>
      </c>
      <c r="B137">
        <v>0</v>
      </c>
      <c r="C137">
        <v>0</v>
      </c>
    </row>
    <row r="138" spans="1:3" x14ac:dyDescent="0.2">
      <c r="A138" t="s">
        <v>42</v>
      </c>
      <c r="B138">
        <v>0</v>
      </c>
      <c r="C138">
        <v>0</v>
      </c>
    </row>
    <row r="139" spans="1:3" x14ac:dyDescent="0.2">
      <c r="A139" t="s">
        <v>164</v>
      </c>
      <c r="B139">
        <v>176.40567866295001</v>
      </c>
      <c r="C139">
        <v>9.12629489801699E-2</v>
      </c>
    </row>
    <row r="140" spans="1:3" x14ac:dyDescent="0.2">
      <c r="A140" t="s">
        <v>159</v>
      </c>
      <c r="B140">
        <v>160.3687987845</v>
      </c>
      <c r="C140">
        <v>1.8483443711048101E-2</v>
      </c>
    </row>
    <row r="141" spans="1:3" x14ac:dyDescent="0.2">
      <c r="A141" t="s">
        <v>165</v>
      </c>
      <c r="B141">
        <v>184.42411860217501</v>
      </c>
      <c r="C141">
        <v>1.3185650407931999</v>
      </c>
    </row>
    <row r="142" spans="1:3" x14ac:dyDescent="0.2">
      <c r="A142" t="s">
        <v>158</v>
      </c>
      <c r="B142">
        <v>4857.5709151825004</v>
      </c>
      <c r="C142">
        <v>36.373526232294601</v>
      </c>
    </row>
    <row r="143" spans="1:3" x14ac:dyDescent="0.2">
      <c r="A143" t="s">
        <v>160</v>
      </c>
      <c r="B143">
        <v>0</v>
      </c>
      <c r="C143">
        <v>6.0426952691218103</v>
      </c>
    </row>
    <row r="144" spans="1:3" x14ac:dyDescent="0.2">
      <c r="A144" t="s">
        <v>157</v>
      </c>
      <c r="B144">
        <v>0</v>
      </c>
      <c r="C144">
        <v>0</v>
      </c>
    </row>
    <row r="145" spans="1:3" x14ac:dyDescent="0.2">
      <c r="A145" t="s">
        <v>36</v>
      </c>
      <c r="B145">
        <v>8431.3895975109299</v>
      </c>
      <c r="C145">
        <v>25.733375569405101</v>
      </c>
    </row>
    <row r="146" spans="1:3" x14ac:dyDescent="0.2">
      <c r="A146" t="s">
        <v>162</v>
      </c>
      <c r="B146">
        <v>1844.2411860217501</v>
      </c>
      <c r="C146">
        <v>1.4582770762039601</v>
      </c>
    </row>
    <row r="147" spans="1:3" x14ac:dyDescent="0.2">
      <c r="A147" t="s">
        <v>163</v>
      </c>
      <c r="B147">
        <v>107.447095185615</v>
      </c>
      <c r="C147">
        <v>0.39358897365439</v>
      </c>
    </row>
    <row r="148" spans="1:3" x14ac:dyDescent="0.2">
      <c r="A148" t="s">
        <v>166</v>
      </c>
      <c r="B148">
        <v>14.158424999999999</v>
      </c>
      <c r="C148">
        <v>0</v>
      </c>
    </row>
    <row r="149" spans="1:3" x14ac:dyDescent="0.2">
      <c r="A149" t="s">
        <v>41</v>
      </c>
      <c r="B149">
        <v>1104.35715</v>
      </c>
      <c r="C149">
        <v>18.922626784702501</v>
      </c>
    </row>
    <row r="150" spans="1:3" x14ac:dyDescent="0.2">
      <c r="A150" t="s">
        <v>59</v>
      </c>
      <c r="B150">
        <v>6090.8978012999996</v>
      </c>
      <c r="C150">
        <v>63.7862332577903</v>
      </c>
    </row>
    <row r="151" spans="1:3" x14ac:dyDescent="0.2">
      <c r="A151" t="s">
        <v>19</v>
      </c>
      <c r="B151">
        <v>180.66150300000001</v>
      </c>
      <c r="C151">
        <v>32.496092747875302</v>
      </c>
    </row>
    <row r="152" spans="1:3" x14ac:dyDescent="0.2">
      <c r="A152" t="s">
        <v>33</v>
      </c>
      <c r="B152">
        <v>13178.80357425</v>
      </c>
      <c r="C152">
        <v>977.84129005665704</v>
      </c>
    </row>
    <row r="153" spans="1:3" x14ac:dyDescent="0.2">
      <c r="A153" t="s">
        <v>168</v>
      </c>
      <c r="B153">
        <v>0</v>
      </c>
      <c r="C153">
        <v>0</v>
      </c>
    </row>
    <row r="154" spans="1:3" x14ac:dyDescent="0.2">
      <c r="A154" t="s">
        <v>167</v>
      </c>
      <c r="B154">
        <v>5673.9038682</v>
      </c>
      <c r="C154">
        <v>15.947918130311599</v>
      </c>
    </row>
    <row r="155" spans="1:3" x14ac:dyDescent="0.2">
      <c r="A155" t="s">
        <v>171</v>
      </c>
      <c r="B155">
        <v>699.42619500000001</v>
      </c>
      <c r="C155">
        <v>7.0139195949008499</v>
      </c>
    </row>
    <row r="156" spans="1:3" x14ac:dyDescent="0.2">
      <c r="A156" t="s">
        <v>173</v>
      </c>
      <c r="B156">
        <v>0</v>
      </c>
      <c r="C156">
        <v>0</v>
      </c>
    </row>
    <row r="157" spans="1:3" x14ac:dyDescent="0.2">
      <c r="A157" t="s">
        <v>174</v>
      </c>
      <c r="B157">
        <v>0</v>
      </c>
      <c r="C15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1E96938535DD4B921FCDFB54345D30" ma:contentTypeVersion="18" ma:contentTypeDescription="Create a new document." ma:contentTypeScope="" ma:versionID="a684a74f1c6746079667ad43256762fb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b365b527691b54101d88dcd129f0f60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C4A2CF-0B2E-455F-B316-467E2C8D1B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D3B0E9-19AA-45FE-BD76-AC47433DBF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Figure1</vt:lpstr>
      <vt:lpstr>Foglio1</vt:lpstr>
      <vt:lpstr>Figure1 (old)</vt:lpstr>
      <vt:lpstr>Foglio2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Lorenzo Rinaldi</dc:creator>
  <cp:keywords/>
  <dc:description/>
  <cp:lastModifiedBy>Lorenzo Rinaldi</cp:lastModifiedBy>
  <cp:revision/>
  <dcterms:created xsi:type="dcterms:W3CDTF">2015-06-05T18:19:34Z</dcterms:created>
  <dcterms:modified xsi:type="dcterms:W3CDTF">2024-08-07T09:32:18Z</dcterms:modified>
  <cp:category/>
  <cp:contentStatus/>
</cp:coreProperties>
</file>